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'!$A$1:$J$63</definedName>
    <definedName name="_xlnm.Print_Area" localSheetId="1">'прил 5,'!$A$1:$I$2087</definedName>
    <definedName name="_xlnm.Print_Area" localSheetId="2">'прил 6.'!$A$3:$J$1406</definedName>
  </definedNames>
  <calcPr calcId="124519" iterate="1"/>
</workbook>
</file>

<file path=xl/calcChain.xml><?xml version="1.0" encoding="utf-8"?>
<calcChain xmlns="http://schemas.openxmlformats.org/spreadsheetml/2006/main">
  <c r="I12" i="3"/>
  <c r="H12"/>
  <c r="G12"/>
  <c r="G1236"/>
  <c r="G1245"/>
  <c r="G1246"/>
  <c r="G1247"/>
  <c r="F31" i="2"/>
  <c r="I974" i="1"/>
  <c r="H974"/>
  <c r="G974"/>
  <c r="G837"/>
  <c r="G836" s="1"/>
  <c r="G835" s="1"/>
  <c r="G1053" i="3"/>
  <c r="G1052" s="1"/>
  <c r="G1051" s="1"/>
  <c r="G1148" i="1"/>
  <c r="G1149"/>
  <c r="G155" i="3" l="1"/>
  <c r="G156"/>
  <c r="G1286" i="1"/>
  <c r="G1285" s="1"/>
  <c r="G1284"/>
  <c r="G151" i="3" s="1"/>
  <c r="G281"/>
  <c r="G282"/>
  <c r="G283"/>
  <c r="G1303" i="1"/>
  <c r="G1302" s="1"/>
  <c r="G1301" s="1"/>
  <c r="G288" i="3"/>
  <c r="G287" s="1"/>
  <c r="G286" s="1"/>
  <c r="G285" s="1"/>
  <c r="G1307" i="1"/>
  <c r="G1306" s="1"/>
  <c r="G1305" s="1"/>
  <c r="G1408"/>
  <c r="G1424"/>
  <c r="I702" i="3"/>
  <c r="H702"/>
  <c r="H701" s="1"/>
  <c r="G702"/>
  <c r="I701"/>
  <c r="G701"/>
  <c r="I665"/>
  <c r="H665"/>
  <c r="H664" s="1"/>
  <c r="G665"/>
  <c r="G664" s="1"/>
  <c r="I664"/>
  <c r="I1530" i="1"/>
  <c r="I1529" s="1"/>
  <c r="H1530"/>
  <c r="G1530"/>
  <c r="G1529" s="1"/>
  <c r="H1529"/>
  <c r="I1036" i="3"/>
  <c r="H1036"/>
  <c r="H1035" s="1"/>
  <c r="G1036"/>
  <c r="G1035" s="1"/>
  <c r="I1035"/>
  <c r="G1244" i="1"/>
  <c r="G1243" s="1"/>
  <c r="I1244"/>
  <c r="I1243" s="1"/>
  <c r="H1244"/>
  <c r="H1243" s="1"/>
  <c r="G998"/>
  <c r="I727" i="3"/>
  <c r="I726" s="1"/>
  <c r="H727"/>
  <c r="H726" s="1"/>
  <c r="G727"/>
  <c r="G726"/>
  <c r="G295" i="1"/>
  <c r="G294" s="1"/>
  <c r="I295"/>
  <c r="H295"/>
  <c r="H294" s="1"/>
  <c r="I294"/>
  <c r="G1452"/>
  <c r="G388"/>
  <c r="I159" i="3"/>
  <c r="H159"/>
  <c r="H158" s="1"/>
  <c r="G159"/>
  <c r="G158" s="1"/>
  <c r="I158"/>
  <c r="G1289" i="1"/>
  <c r="G1288" s="1"/>
  <c r="I1289"/>
  <c r="I1288" s="1"/>
  <c r="H1289"/>
  <c r="H1288" s="1"/>
  <c r="G1545"/>
  <c r="G1626"/>
  <c r="G484"/>
  <c r="G483" s="1"/>
  <c r="G482" s="1"/>
  <c r="G633"/>
  <c r="G480"/>
  <c r="G479" s="1"/>
  <c r="I480"/>
  <c r="I479" s="1"/>
  <c r="H480"/>
  <c r="H479" s="1"/>
  <c r="G630"/>
  <c r="G508" i="3" s="1"/>
  <c r="I483" i="1"/>
  <c r="I482" s="1"/>
  <c r="H483"/>
  <c r="H482"/>
  <c r="G645"/>
  <c r="I640" i="3"/>
  <c r="H640"/>
  <c r="H639" s="1"/>
  <c r="G640"/>
  <c r="G639" s="1"/>
  <c r="I639"/>
  <c r="G148" l="1"/>
  <c r="G515"/>
  <c r="G514" s="1"/>
  <c r="G513" s="1"/>
  <c r="J1280" i="1"/>
  <c r="I1315"/>
  <c r="I1314" s="1"/>
  <c r="H1315"/>
  <c r="G1315"/>
  <c r="G1314" s="1"/>
  <c r="H1314"/>
  <c r="G1572"/>
  <c r="G2038"/>
  <c r="G1064" i="3" s="1"/>
  <c r="G1177" i="1"/>
  <c r="G1232"/>
  <c r="G1229"/>
  <c r="G1210" i="3"/>
  <c r="G1209" s="1"/>
  <c r="G1208" s="1"/>
  <c r="G1504" i="1"/>
  <c r="G1510"/>
  <c r="G1503"/>
  <c r="G1502" s="1"/>
  <c r="G1681"/>
  <c r="G1087"/>
  <c r="H524" i="3"/>
  <c r="I524"/>
  <c r="G524"/>
  <c r="G486" i="1"/>
  <c r="G485" s="1"/>
  <c r="I486"/>
  <c r="I485" s="1"/>
  <c r="H486"/>
  <c r="H485" s="1"/>
  <c r="H515" i="3"/>
  <c r="H514" s="1"/>
  <c r="H513" s="1"/>
  <c r="I515"/>
  <c r="G768" i="1"/>
  <c r="G767" s="1"/>
  <c r="I768"/>
  <c r="I767" s="1"/>
  <c r="H768"/>
  <c r="H767" s="1"/>
  <c r="I514" i="3"/>
  <c r="I513" s="1"/>
  <c r="G632" i="1"/>
  <c r="G631" s="1"/>
  <c r="I632"/>
  <c r="I631" s="1"/>
  <c r="H632"/>
  <c r="H631" s="1"/>
  <c r="H508" i="3"/>
  <c r="I508"/>
  <c r="I406"/>
  <c r="I405" s="1"/>
  <c r="I404" s="1"/>
  <c r="H406"/>
  <c r="H405" s="1"/>
  <c r="H404" s="1"/>
  <c r="G406"/>
  <c r="G405" s="1"/>
  <c r="G404" s="1"/>
  <c r="G622"/>
  <c r="I902" i="1"/>
  <c r="I901" s="1"/>
  <c r="I900" s="1"/>
  <c r="H902"/>
  <c r="H901" s="1"/>
  <c r="H900" s="1"/>
  <c r="G902"/>
  <c r="G901"/>
  <c r="G900" s="1"/>
  <c r="G895" s="1"/>
  <c r="I921"/>
  <c r="I622" i="3" s="1"/>
  <c r="H921" i="1"/>
  <c r="H622" i="3" s="1"/>
  <c r="G921" i="1"/>
  <c r="I402" i="3"/>
  <c r="H402"/>
  <c r="H401" s="1"/>
  <c r="G402"/>
  <c r="G401" s="1"/>
  <c r="I401"/>
  <c r="I897" i="1"/>
  <c r="I896" s="1"/>
  <c r="H897"/>
  <c r="G897"/>
  <c r="G896" s="1"/>
  <c r="H896"/>
  <c r="G924"/>
  <c r="I1082" i="3"/>
  <c r="I1081" s="1"/>
  <c r="H1082"/>
  <c r="H1081" s="1"/>
  <c r="G1082"/>
  <c r="G1081" s="1"/>
  <c r="I1418" i="1"/>
  <c r="I1417" s="1"/>
  <c r="H1418"/>
  <c r="H1417" s="1"/>
  <c r="G1418"/>
  <c r="G1417" s="1"/>
  <c r="G1312"/>
  <c r="I895" l="1"/>
  <c r="H895"/>
  <c r="H1133" i="3"/>
  <c r="I1133"/>
  <c r="G1133"/>
  <c r="I765" i="1"/>
  <c r="I764" s="1"/>
  <c r="H765"/>
  <c r="H764" s="1"/>
  <c r="G765"/>
  <c r="G764" s="1"/>
  <c r="H306" i="3"/>
  <c r="I306"/>
  <c r="H711"/>
  <c r="H712"/>
  <c r="I712"/>
  <c r="I711" s="1"/>
  <c r="I146" i="1"/>
  <c r="H147"/>
  <c r="H146" s="1"/>
  <c r="I147"/>
  <c r="H326" i="3"/>
  <c r="I326"/>
  <c r="G326"/>
  <c r="G306"/>
  <c r="H301"/>
  <c r="I301"/>
  <c r="G301"/>
  <c r="H316"/>
  <c r="H315" s="1"/>
  <c r="H314" s="1"/>
  <c r="I316"/>
  <c r="I315" s="1"/>
  <c r="I314" s="1"/>
  <c r="G316"/>
  <c r="G315" s="1"/>
  <c r="G314" s="1"/>
  <c r="G1402" i="1"/>
  <c r="G1401" s="1"/>
  <c r="I1402"/>
  <c r="I1401" s="1"/>
  <c r="H1402"/>
  <c r="H1401" s="1"/>
  <c r="H170" i="3" l="1"/>
  <c r="H169" s="1"/>
  <c r="I170"/>
  <c r="I169" s="1"/>
  <c r="H1293" i="1"/>
  <c r="H1292" s="1"/>
  <c r="I1293"/>
  <c r="I1292" s="1"/>
  <c r="I1545" l="1"/>
  <c r="H1545"/>
  <c r="G887"/>
  <c r="I279" i="3"/>
  <c r="I278" s="1"/>
  <c r="I277" s="1"/>
  <c r="H279"/>
  <c r="H278" s="1"/>
  <c r="H277" s="1"/>
  <c r="G279"/>
  <c r="I2023" i="1"/>
  <c r="I2022" s="1"/>
  <c r="I2021" s="1"/>
  <c r="H2023"/>
  <c r="H2022" s="1"/>
  <c r="H2021" s="1"/>
  <c r="G2023"/>
  <c r="I269" i="3"/>
  <c r="H269"/>
  <c r="G269"/>
  <c r="I267"/>
  <c r="I266" s="1"/>
  <c r="H267"/>
  <c r="H266" s="1"/>
  <c r="G267"/>
  <c r="I2013" i="1"/>
  <c r="H2013"/>
  <c r="G2013"/>
  <c r="G276" i="3"/>
  <c r="G272" s="1"/>
  <c r="G271" s="1"/>
  <c r="I275"/>
  <c r="H275"/>
  <c r="G2020" i="1"/>
  <c r="G2019" s="1"/>
  <c r="I2019"/>
  <c r="H2019"/>
  <c r="G150" i="3"/>
  <c r="G149" s="1"/>
  <c r="H150"/>
  <c r="H149" s="1"/>
  <c r="I150"/>
  <c r="I149" s="1"/>
  <c r="I2011" i="1"/>
  <c r="I2010" s="1"/>
  <c r="H2011"/>
  <c r="H2010" s="1"/>
  <c r="G2011"/>
  <c r="I273" i="3"/>
  <c r="I272" s="1"/>
  <c r="I271" s="1"/>
  <c r="H273"/>
  <c r="H272" s="1"/>
  <c r="H271" s="1"/>
  <c r="G273"/>
  <c r="G170"/>
  <c r="G169" s="1"/>
  <c r="G168" s="1"/>
  <c r="I168"/>
  <c r="H168"/>
  <c r="I1291" i="1"/>
  <c r="H1291"/>
  <c r="G1086" i="3"/>
  <c r="I2078" i="1"/>
  <c r="I2077" s="1"/>
  <c r="I2076" s="1"/>
  <c r="I2073" s="1"/>
  <c r="H2078"/>
  <c r="H2077" s="1"/>
  <c r="H2076" s="1"/>
  <c r="H2073" s="1"/>
  <c r="G2078"/>
  <c r="G2077" s="1"/>
  <c r="G2076" s="1"/>
  <c r="G2073" s="1"/>
  <c r="I1096" i="3"/>
  <c r="I1095" s="1"/>
  <c r="H1096"/>
  <c r="H1095" s="1"/>
  <c r="G1096"/>
  <c r="G1095" s="1"/>
  <c r="I2071" i="1"/>
  <c r="I2070" s="1"/>
  <c r="H2071"/>
  <c r="H2070" s="1"/>
  <c r="G2071"/>
  <c r="G2070" s="1"/>
  <c r="G2066" s="1"/>
  <c r="G2065" s="1"/>
  <c r="G1072" i="3"/>
  <c r="I2068" i="1"/>
  <c r="I2067" s="1"/>
  <c r="H2068"/>
  <c r="H2067" s="1"/>
  <c r="G2068"/>
  <c r="G2067" s="1"/>
  <c r="I2066"/>
  <c r="I2065" s="1"/>
  <c r="H2066"/>
  <c r="H2065" s="1"/>
  <c r="I2063"/>
  <c r="I2062" s="1"/>
  <c r="H2063"/>
  <c r="H2062" s="1"/>
  <c r="G2063"/>
  <c r="G2062" s="1"/>
  <c r="G2055" s="1"/>
  <c r="I2060"/>
  <c r="I2059" s="1"/>
  <c r="H2060"/>
  <c r="H2059" s="1"/>
  <c r="G2060"/>
  <c r="G2059" s="1"/>
  <c r="I2057"/>
  <c r="I2056" s="1"/>
  <c r="H2057"/>
  <c r="H2056" s="1"/>
  <c r="G2057"/>
  <c r="G2056" s="1"/>
  <c r="G1100" i="3"/>
  <c r="I2053" i="1"/>
  <c r="H2053"/>
  <c r="H2052" s="1"/>
  <c r="G2053"/>
  <c r="G2052" s="1"/>
  <c r="I2052"/>
  <c r="G2050"/>
  <c r="G2049" s="1"/>
  <c r="I2050"/>
  <c r="I2049" s="1"/>
  <c r="H2050"/>
  <c r="H2049" s="1"/>
  <c r="I2047"/>
  <c r="I2046" s="1"/>
  <c r="H2047"/>
  <c r="H2046" s="1"/>
  <c r="G2047"/>
  <c r="G2046" s="1"/>
  <c r="I2043"/>
  <c r="I2042" s="1"/>
  <c r="H2043"/>
  <c r="H2042" s="1"/>
  <c r="G2043"/>
  <c r="G2042" s="1"/>
  <c r="G1063" i="3"/>
  <c r="G1062" s="1"/>
  <c r="H2082" i="1"/>
  <c r="H2081" s="1"/>
  <c r="H2080" s="1"/>
  <c r="H2041" s="1"/>
  <c r="I2082"/>
  <c r="I2081" s="1"/>
  <c r="I2080" s="1"/>
  <c r="G2082"/>
  <c r="G2084"/>
  <c r="G2083" s="1"/>
  <c r="I2084"/>
  <c r="I2083" s="1"/>
  <c r="H2084"/>
  <c r="H2083" s="1"/>
  <c r="H2035"/>
  <c r="I2035"/>
  <c r="I2034" s="1"/>
  <c r="I1995" s="1"/>
  <c r="I2086" s="1"/>
  <c r="G2037"/>
  <c r="G2036" s="1"/>
  <c r="G2035" s="1"/>
  <c r="G2034" s="1"/>
  <c r="H2034"/>
  <c r="H1995" s="1"/>
  <c r="H2086" s="1"/>
  <c r="I2032"/>
  <c r="H2032"/>
  <c r="G2032"/>
  <c r="I2030"/>
  <c r="H2030"/>
  <c r="G2030"/>
  <c r="G2026"/>
  <c r="G2025" s="1"/>
  <c r="I2017"/>
  <c r="I2016" s="1"/>
  <c r="I2015" s="1"/>
  <c r="H2017"/>
  <c r="H2016" s="1"/>
  <c r="H2015" s="1"/>
  <c r="G2017"/>
  <c r="I2005"/>
  <c r="I2004" s="1"/>
  <c r="H2005"/>
  <c r="H2004" s="1"/>
  <c r="G2005"/>
  <c r="G2004" s="1"/>
  <c r="I2002"/>
  <c r="I2001" s="1"/>
  <c r="H2002"/>
  <c r="H2001" s="1"/>
  <c r="G2002"/>
  <c r="G2001" s="1"/>
  <c r="I1999"/>
  <c r="H1999"/>
  <c r="G1999"/>
  <c r="G1998" s="1"/>
  <c r="I1998"/>
  <c r="I1997" s="1"/>
  <c r="H1998"/>
  <c r="H1996" s="1"/>
  <c r="G1279" i="3"/>
  <c r="I724" i="1"/>
  <c r="I723" s="1"/>
  <c r="I722" s="1"/>
  <c r="H724"/>
  <c r="H723" s="1"/>
  <c r="H722" s="1"/>
  <c r="G724"/>
  <c r="G723" s="1"/>
  <c r="G722" s="1"/>
  <c r="G1484"/>
  <c r="G1187" i="3" s="1"/>
  <c r="I724"/>
  <c r="I723" s="1"/>
  <c r="H724"/>
  <c r="H723" s="1"/>
  <c r="G724"/>
  <c r="G723" s="1"/>
  <c r="I721"/>
  <c r="I720" s="1"/>
  <c r="H721"/>
  <c r="H720" s="1"/>
  <c r="G721"/>
  <c r="G720" s="1"/>
  <c r="I718"/>
  <c r="I717" s="1"/>
  <c r="H718"/>
  <c r="H717" s="1"/>
  <c r="G718"/>
  <c r="I156" i="1"/>
  <c r="I155" s="1"/>
  <c r="H156"/>
  <c r="H155" s="1"/>
  <c r="G156"/>
  <c r="G155" s="1"/>
  <c r="G153"/>
  <c r="G152" s="1"/>
  <c r="H153"/>
  <c r="H152" s="1"/>
  <c r="I153"/>
  <c r="I152" s="1"/>
  <c r="I1109" i="3"/>
  <c r="H1109"/>
  <c r="H624"/>
  <c r="H623" s="1"/>
  <c r="I624"/>
  <c r="I623" s="1"/>
  <c r="H923" i="1"/>
  <c r="H922" s="1"/>
  <c r="I923"/>
  <c r="I922" s="1"/>
  <c r="I819" i="3"/>
  <c r="I818" s="1"/>
  <c r="H819"/>
  <c r="H818" s="1"/>
  <c r="G819"/>
  <c r="G818" s="1"/>
  <c r="I197" i="1"/>
  <c r="I196" s="1"/>
  <c r="H197"/>
  <c r="H196" s="1"/>
  <c r="G197"/>
  <c r="G196" s="1"/>
  <c r="G225"/>
  <c r="I83" i="2"/>
  <c r="G717" i="3" l="1"/>
  <c r="G149" i="1"/>
  <c r="G2016"/>
  <c r="G2015" s="1"/>
  <c r="I265" i="3"/>
  <c r="H2029" i="1"/>
  <c r="H2028" s="1"/>
  <c r="H2008" s="1"/>
  <c r="H2007" s="1"/>
  <c r="G2010"/>
  <c r="G2009" s="1"/>
  <c r="H2040"/>
  <c r="H2039" s="1"/>
  <c r="G266" i="3"/>
  <c r="G265" s="1"/>
  <c r="H2009" i="1"/>
  <c r="G2022"/>
  <c r="G2021" s="1"/>
  <c r="I2009"/>
  <c r="H265" i="3"/>
  <c r="G275"/>
  <c r="G2041" i="1"/>
  <c r="G2040" s="1"/>
  <c r="G2039" s="1"/>
  <c r="I2041"/>
  <c r="I2040" s="1"/>
  <c r="I2039" s="1"/>
  <c r="I2055"/>
  <c r="H2055"/>
  <c r="H1997"/>
  <c r="I2029"/>
  <c r="I2028" s="1"/>
  <c r="I2008" s="1"/>
  <c r="I2007" s="1"/>
  <c r="G2029"/>
  <c r="G2028" s="1"/>
  <c r="G1997"/>
  <c r="G1996"/>
  <c r="I1996"/>
  <c r="G293"/>
  <c r="I1310" i="3"/>
  <c r="I1312"/>
  <c r="I1311" s="1"/>
  <c r="G1224" i="1"/>
  <c r="G1253"/>
  <c r="G773" i="3"/>
  <c r="G772" s="1"/>
  <c r="G771" s="1"/>
  <c r="I772"/>
  <c r="I771" s="1"/>
  <c r="H772"/>
  <c r="H771" s="1"/>
  <c r="I298" i="1"/>
  <c r="I297" s="1"/>
  <c r="H298"/>
  <c r="H297" s="1"/>
  <c r="G298"/>
  <c r="G297" s="1"/>
  <c r="G1109" i="3"/>
  <c r="G1108" s="1"/>
  <c r="G1107" s="1"/>
  <c r="I1108"/>
  <c r="I1107" s="1"/>
  <c r="H1108"/>
  <c r="H1107" s="1"/>
  <c r="G1375" i="1"/>
  <c r="G1374" s="1"/>
  <c r="I1375"/>
  <c r="I1374" s="1"/>
  <c r="I1363" s="1"/>
  <c r="H1375"/>
  <c r="H1374" s="1"/>
  <c r="H1363" s="1"/>
  <c r="G1373"/>
  <c r="G153" i="3"/>
  <c r="G152" s="1"/>
  <c r="G1293" i="1"/>
  <c r="G1292" s="1"/>
  <c r="G1291" s="1"/>
  <c r="G552"/>
  <c r="G625" i="3"/>
  <c r="G624" s="1"/>
  <c r="G623" s="1"/>
  <c r="G923" i="1"/>
  <c r="G922" s="1"/>
  <c r="H1044" i="3"/>
  <c r="H1043" s="1"/>
  <c r="H1042" s="1"/>
  <c r="I1044"/>
  <c r="I1043" s="1"/>
  <c r="I1042" s="1"/>
  <c r="G1044"/>
  <c r="G1043" s="1"/>
  <c r="G1042" s="1"/>
  <c r="I1140" i="1"/>
  <c r="I1139" s="1"/>
  <c r="H1140"/>
  <c r="H1139" s="1"/>
  <c r="G1140"/>
  <c r="G1139" s="1"/>
  <c r="G1595"/>
  <c r="G906"/>
  <c r="G1060"/>
  <c r="G2008" l="1"/>
  <c r="G2007" s="1"/>
  <c r="G1995" s="1"/>
  <c r="G1363"/>
  <c r="G1207" i="3"/>
  <c r="G1206" s="1"/>
  <c r="G1205" s="1"/>
  <c r="G1203"/>
  <c r="G1202" s="1"/>
  <c r="G1200"/>
  <c r="H1198"/>
  <c r="H1197" s="1"/>
  <c r="G1198"/>
  <c r="I1197"/>
  <c r="G1196"/>
  <c r="G1195" s="1"/>
  <c r="H1193"/>
  <c r="H1192" s="1"/>
  <c r="G1193"/>
  <c r="I1192"/>
  <c r="G1190"/>
  <c r="G1189" s="1"/>
  <c r="G1188" s="1"/>
  <c r="G1186"/>
  <c r="G1185" s="1"/>
  <c r="G1506" i="1"/>
  <c r="G1505" s="1"/>
  <c r="G706"/>
  <c r="G705" s="1"/>
  <c r="G1250"/>
  <c r="G1062"/>
  <c r="G1516"/>
  <c r="G932" i="3"/>
  <c r="I716" i="1"/>
  <c r="I715" s="1"/>
  <c r="I711" s="1"/>
  <c r="H716"/>
  <c r="H715" s="1"/>
  <c r="H711" s="1"/>
  <c r="G716"/>
  <c r="G715" s="1"/>
  <c r="G711" s="1"/>
  <c r="I713"/>
  <c r="I712" s="1"/>
  <c r="H713"/>
  <c r="H712" s="1"/>
  <c r="G713"/>
  <c r="G712" s="1"/>
  <c r="G669" i="3" l="1"/>
  <c r="G1192"/>
  <c r="G1197"/>
  <c r="G372" i="1"/>
  <c r="G396" i="3"/>
  <c r="G395" s="1"/>
  <c r="G562" i="1"/>
  <c r="G561" s="1"/>
  <c r="G560"/>
  <c r="I891" i="3"/>
  <c r="I890" s="1"/>
  <c r="I889" s="1"/>
  <c r="H891"/>
  <c r="H890" s="1"/>
  <c r="H889" s="1"/>
  <c r="G891"/>
  <c r="G890" s="1"/>
  <c r="G889" s="1"/>
  <c r="H946" i="1" l="1"/>
  <c r="H539" i="3"/>
  <c r="H611" i="1"/>
  <c r="H610" s="1"/>
  <c r="I611"/>
  <c r="I610" s="1"/>
  <c r="G611"/>
  <c r="G610" s="1"/>
  <c r="G1313" i="3" l="1"/>
  <c r="G1312" s="1"/>
  <c r="G1311" s="1"/>
  <c r="H1312"/>
  <c r="H1311" s="1"/>
  <c r="I1086" i="1"/>
  <c r="I1085" s="1"/>
  <c r="H1086"/>
  <c r="H1085" s="1"/>
  <c r="G388" i="3"/>
  <c r="I715"/>
  <c r="I714" s="1"/>
  <c r="H715"/>
  <c r="H714" s="1"/>
  <c r="G715"/>
  <c r="G714" s="1"/>
  <c r="G712"/>
  <c r="G711" s="1"/>
  <c r="G770"/>
  <c r="G916"/>
  <c r="G92" i="1"/>
  <c r="G1086" l="1"/>
  <c r="G1085" s="1"/>
  <c r="I1665"/>
  <c r="H1665"/>
  <c r="G1665"/>
  <c r="G1661"/>
  <c r="H1661"/>
  <c r="I1661"/>
  <c r="G305" i="3"/>
  <c r="I305"/>
  <c r="H305"/>
  <c r="G1400" i="1"/>
  <c r="G1397"/>
  <c r="I1397"/>
  <c r="H1397"/>
  <c r="G300" i="3"/>
  <c r="I300"/>
  <c r="H300"/>
  <c r="G1395" i="1"/>
  <c r="G1392"/>
  <c r="I1392"/>
  <c r="H1392"/>
  <c r="I597" i="3"/>
  <c r="I596" s="1"/>
  <c r="H597"/>
  <c r="H596" s="1"/>
  <c r="G597"/>
  <c r="G596" s="1"/>
  <c r="I882" i="1"/>
  <c r="I881" s="1"/>
  <c r="H882"/>
  <c r="H881" s="1"/>
  <c r="G882"/>
  <c r="G881" s="1"/>
  <c r="I1676"/>
  <c r="H1676"/>
  <c r="G1676"/>
  <c r="H737" i="3"/>
  <c r="I737"/>
  <c r="G737"/>
  <c r="I746" i="1"/>
  <c r="H746"/>
  <c r="G746"/>
  <c r="I734"/>
  <c r="H734"/>
  <c r="G734"/>
  <c r="H932" i="3"/>
  <c r="I932"/>
  <c r="H935"/>
  <c r="I935"/>
  <c r="G935"/>
  <c r="I833" i="1"/>
  <c r="I832" s="1"/>
  <c r="H833"/>
  <c r="H832" s="1"/>
  <c r="G833"/>
  <c r="G832" s="1"/>
  <c r="I830"/>
  <c r="I829" s="1"/>
  <c r="H830"/>
  <c r="H829" s="1"/>
  <c r="G830"/>
  <c r="G829" s="1"/>
  <c r="I827"/>
  <c r="I826" s="1"/>
  <c r="H827"/>
  <c r="H826" s="1"/>
  <c r="G827"/>
  <c r="G826" s="1"/>
  <c r="G823"/>
  <c r="G822" s="1"/>
  <c r="G821" s="1"/>
  <c r="G820" s="1"/>
  <c r="I822"/>
  <c r="I821" s="1"/>
  <c r="I820" s="1"/>
  <c r="H822"/>
  <c r="H821" s="1"/>
  <c r="H820" s="1"/>
  <c r="G818"/>
  <c r="G817" s="1"/>
  <c r="I817"/>
  <c r="H817"/>
  <c r="G815"/>
  <c r="I813"/>
  <c r="I812" s="1"/>
  <c r="H813"/>
  <c r="H812" s="1"/>
  <c r="G813"/>
  <c r="G812" s="1"/>
  <c r="I1066" i="3"/>
  <c r="H1066"/>
  <c r="G1066"/>
  <c r="H1420" i="1"/>
  <c r="I1420"/>
  <c r="G1420"/>
  <c r="I1421"/>
  <c r="H1421"/>
  <c r="G1421"/>
  <c r="I1445"/>
  <c r="H1445"/>
  <c r="G1445"/>
  <c r="I621" i="3"/>
  <c r="I620" s="1"/>
  <c r="I619" s="1"/>
  <c r="H621"/>
  <c r="H620" s="1"/>
  <c r="H619" s="1"/>
  <c r="G621"/>
  <c r="G620" s="1"/>
  <c r="G619" s="1"/>
  <c r="I920" i="1"/>
  <c r="I919" s="1"/>
  <c r="I918" s="1"/>
  <c r="H920"/>
  <c r="H919" s="1"/>
  <c r="H918" s="1"/>
  <c r="G920"/>
  <c r="G919" s="1"/>
  <c r="G918" s="1"/>
  <c r="H1100" i="3"/>
  <c r="I1100"/>
  <c r="I421" i="1"/>
  <c r="I420" s="1"/>
  <c r="H421"/>
  <c r="H420" s="1"/>
  <c r="G421"/>
  <c r="G420" s="1"/>
  <c r="I418"/>
  <c r="I1112" i="3" s="1"/>
  <c r="H418" i="1"/>
  <c r="H1112" i="3" s="1"/>
  <c r="G418" i="1"/>
  <c r="G1112" i="3" s="1"/>
  <c r="I1062" i="1"/>
  <c r="H1062"/>
  <c r="I1060"/>
  <c r="H1060"/>
  <c r="I365"/>
  <c r="H365"/>
  <c r="I363"/>
  <c r="H363"/>
  <c r="G365"/>
  <c r="G363"/>
  <c r="H250"/>
  <c r="H752" i="3"/>
  <c r="I752"/>
  <c r="G272" i="1"/>
  <c r="G752" i="3" s="1"/>
  <c r="G990"/>
  <c r="G975"/>
  <c r="I163" i="1"/>
  <c r="H163"/>
  <c r="H1515"/>
  <c r="H1514" s="1"/>
  <c r="I1515"/>
  <c r="I1514" s="1"/>
  <c r="H39" i="3"/>
  <c r="I39"/>
  <c r="G39"/>
  <c r="H636" i="1"/>
  <c r="I636"/>
  <c r="H372"/>
  <c r="I372"/>
  <c r="H118"/>
  <c r="I118"/>
  <c r="I541"/>
  <c r="I457"/>
  <c r="I211"/>
  <c r="H211"/>
  <c r="I417" l="1"/>
  <c r="I416" s="1"/>
  <c r="H810"/>
  <c r="H809" s="1"/>
  <c r="I810"/>
  <c r="I809" s="1"/>
  <c r="G825"/>
  <c r="G810"/>
  <c r="G809" s="1"/>
  <c r="I825"/>
  <c r="H825"/>
  <c r="H417"/>
  <c r="H416" s="1"/>
  <c r="G417"/>
  <c r="G416" s="1"/>
  <c r="I163" i="3"/>
  <c r="I162" s="1"/>
  <c r="I161" s="1"/>
  <c r="H163"/>
  <c r="H162" s="1"/>
  <c r="H161" s="1"/>
  <c r="G163"/>
  <c r="G162" s="1"/>
  <c r="G161" s="1"/>
  <c r="I148"/>
  <c r="H148"/>
  <c r="I1283" i="1"/>
  <c r="I1282" s="1"/>
  <c r="I1281" s="1"/>
  <c r="H1283"/>
  <c r="H1282" s="1"/>
  <c r="H1281" s="1"/>
  <c r="G1283"/>
  <c r="G1282" s="1"/>
  <c r="G323"/>
  <c r="I495" i="3"/>
  <c r="I494" s="1"/>
  <c r="H495"/>
  <c r="H494" s="1"/>
  <c r="G495"/>
  <c r="G494" s="1"/>
  <c r="I617" i="1"/>
  <c r="I616" s="1"/>
  <c r="H617"/>
  <c r="H616" s="1"/>
  <c r="G617"/>
  <c r="G616" s="1"/>
  <c r="H533" i="3"/>
  <c r="H532" s="1"/>
  <c r="H531" s="1"/>
  <c r="I533"/>
  <c r="I532" s="1"/>
  <c r="I531" s="1"/>
  <c r="G533"/>
  <c r="G532" s="1"/>
  <c r="G531" s="1"/>
  <c r="I614" i="1"/>
  <c r="I613" s="1"/>
  <c r="H614"/>
  <c r="H613" s="1"/>
  <c r="G614"/>
  <c r="G613" s="1"/>
  <c r="I492" i="3"/>
  <c r="I491" s="1"/>
  <c r="H492"/>
  <c r="H491" s="1"/>
  <c r="G492"/>
  <c r="G491" s="1"/>
  <c r="I653" i="1"/>
  <c r="I652" s="1"/>
  <c r="H653"/>
  <c r="H652" s="1"/>
  <c r="G653"/>
  <c r="G652" s="1"/>
  <c r="I529" i="3"/>
  <c r="I528" s="1"/>
  <c r="H529"/>
  <c r="H528" s="1"/>
  <c r="G529"/>
  <c r="G528" s="1"/>
  <c r="I650" i="1"/>
  <c r="I649" s="1"/>
  <c r="H650"/>
  <c r="H649" s="1"/>
  <c r="G650"/>
  <c r="G649" s="1"/>
  <c r="G160"/>
  <c r="G581"/>
  <c r="I122" i="3"/>
  <c r="I121" s="1"/>
  <c r="H122"/>
  <c r="H121" s="1"/>
  <c r="G122"/>
  <c r="G121" s="1"/>
  <c r="I140" i="1"/>
  <c r="I139" s="1"/>
  <c r="H140"/>
  <c r="H139" s="1"/>
  <c r="G140"/>
  <c r="G139" s="1"/>
  <c r="I972"/>
  <c r="I971" s="1"/>
  <c r="H972"/>
  <c r="H971" s="1"/>
  <c r="G972"/>
  <c r="G971" s="1"/>
  <c r="I969"/>
  <c r="I968" s="1"/>
  <c r="H969"/>
  <c r="H968" s="1"/>
  <c r="G969"/>
  <c r="G968" s="1"/>
  <c r="I966"/>
  <c r="I965" s="1"/>
  <c r="H966"/>
  <c r="H965" s="1"/>
  <c r="G966"/>
  <c r="G965" s="1"/>
  <c r="G962"/>
  <c r="G961" s="1"/>
  <c r="G960" s="1"/>
  <c r="G959" s="1"/>
  <c r="I961"/>
  <c r="I960" s="1"/>
  <c r="I959" s="1"/>
  <c r="H961"/>
  <c r="H960" s="1"/>
  <c r="H959" s="1"/>
  <c r="G957"/>
  <c r="G956" s="1"/>
  <c r="I956"/>
  <c r="H956"/>
  <c r="G954"/>
  <c r="I952"/>
  <c r="I951" s="1"/>
  <c r="H952"/>
  <c r="H951" s="1"/>
  <c r="G952"/>
  <c r="G951" s="1"/>
  <c r="I1215" i="3"/>
  <c r="I1214" s="1"/>
  <c r="H1215"/>
  <c r="H1214" s="1"/>
  <c r="I1451" i="1"/>
  <c r="I1450" s="1"/>
  <c r="I1405" s="1"/>
  <c r="H1451"/>
  <c r="H1450" s="1"/>
  <c r="H1405" s="1"/>
  <c r="G1451"/>
  <c r="G1450" s="1"/>
  <c r="G1281" l="1"/>
  <c r="G1405"/>
  <c r="G1216" i="3"/>
  <c r="G1215" s="1"/>
  <c r="G1214" s="1"/>
  <c r="I949" i="1"/>
  <c r="I948" s="1"/>
  <c r="H949"/>
  <c r="H948" s="1"/>
  <c r="G949"/>
  <c r="G948" s="1"/>
  <c r="G964"/>
  <c r="G963" s="1"/>
  <c r="H964"/>
  <c r="H963" s="1"/>
  <c r="I964"/>
  <c r="I963" s="1"/>
  <c r="I947" l="1"/>
  <c r="H947"/>
  <c r="G947"/>
  <c r="G547"/>
  <c r="G457"/>
  <c r="I936"/>
  <c r="I334" i="3" s="1"/>
  <c r="H936" i="1"/>
  <c r="H334" i="3" s="1"/>
  <c r="G334"/>
  <c r="H380"/>
  <c r="H379" s="1"/>
  <c r="H378" s="1"/>
  <c r="I380"/>
  <c r="I379" s="1"/>
  <c r="I378" s="1"/>
  <c r="G380"/>
  <c r="G379" s="1"/>
  <c r="G378" s="1"/>
  <c r="I761" i="1"/>
  <c r="I760" s="1"/>
  <c r="H761"/>
  <c r="H760" s="1"/>
  <c r="G761"/>
  <c r="G760" s="1"/>
  <c r="I484" i="3"/>
  <c r="H484"/>
  <c r="H371"/>
  <c r="H370" s="1"/>
  <c r="H369" s="1"/>
  <c r="I371"/>
  <c r="I370" s="1"/>
  <c r="I369" s="1"/>
  <c r="G308"/>
  <c r="G303"/>
  <c r="I566" i="1"/>
  <c r="H566"/>
  <c r="G566"/>
  <c r="G337" i="3" s="1"/>
  <c r="H308"/>
  <c r="I308"/>
  <c r="H303"/>
  <c r="I303"/>
  <c r="I1399" i="1"/>
  <c r="I1396" s="1"/>
  <c r="H1399"/>
  <c r="H1396" s="1"/>
  <c r="I1394"/>
  <c r="I1391" s="1"/>
  <c r="H1394"/>
  <c r="H1391" s="1"/>
  <c r="H645" i="3"/>
  <c r="I645"/>
  <c r="G645"/>
  <c r="I1319" i="1"/>
  <c r="I1318" s="1"/>
  <c r="H1319"/>
  <c r="H1318" s="1"/>
  <c r="G1319"/>
  <c r="G1318" s="1"/>
  <c r="G1317" s="1"/>
  <c r="G1313" s="1"/>
  <c r="H244"/>
  <c r="I915" i="3"/>
  <c r="I914" s="1"/>
  <c r="I913" s="1"/>
  <c r="H915"/>
  <c r="H914" s="1"/>
  <c r="H913" s="1"/>
  <c r="G915"/>
  <c r="G914" s="1"/>
  <c r="G913" s="1"/>
  <c r="I207" i="1"/>
  <c r="I206" s="1"/>
  <c r="I205" s="1"/>
  <c r="H207"/>
  <c r="H206" s="1"/>
  <c r="H205" s="1"/>
  <c r="G207"/>
  <c r="G206" s="1"/>
  <c r="G205" s="1"/>
  <c r="I900" i="3"/>
  <c r="I899" s="1"/>
  <c r="H900"/>
  <c r="H899" s="1"/>
  <c r="G900"/>
  <c r="G899" s="1"/>
  <c r="I203" i="1"/>
  <c r="I202" s="1"/>
  <c r="H203"/>
  <c r="H202" s="1"/>
  <c r="G203"/>
  <c r="G202" s="1"/>
  <c r="I1299"/>
  <c r="H1299"/>
  <c r="G1299"/>
  <c r="I1297"/>
  <c r="H1297"/>
  <c r="G1297"/>
  <c r="J601" i="3"/>
  <c r="K601"/>
  <c r="L601"/>
  <c r="M601"/>
  <c r="N601"/>
  <c r="O601"/>
  <c r="H602"/>
  <c r="H601" s="1"/>
  <c r="H600" s="1"/>
  <c r="H599" s="1"/>
  <c r="I602"/>
  <c r="I601" s="1"/>
  <c r="I600" s="1"/>
  <c r="I599" s="1"/>
  <c r="H606"/>
  <c r="H605" s="1"/>
  <c r="I606"/>
  <c r="I605" s="1"/>
  <c r="H608"/>
  <c r="H607" s="1"/>
  <c r="I608"/>
  <c r="I607" s="1"/>
  <c r="H340"/>
  <c r="H339" s="1"/>
  <c r="H338" s="1"/>
  <c r="I340"/>
  <c r="I339" s="1"/>
  <c r="I338" s="1"/>
  <c r="H159" i="1"/>
  <c r="H158" s="1"/>
  <c r="I159"/>
  <c r="I158" s="1"/>
  <c r="H571" i="3"/>
  <c r="H570" s="1"/>
  <c r="I571"/>
  <c r="I570" s="1"/>
  <c r="H554"/>
  <c r="I554"/>
  <c r="H536"/>
  <c r="H535" s="1"/>
  <c r="H534" s="1"/>
  <c r="I536"/>
  <c r="I535" s="1"/>
  <c r="I534" s="1"/>
  <c r="H523"/>
  <c r="H522" s="1"/>
  <c r="I523"/>
  <c r="I522" s="1"/>
  <c r="H507"/>
  <c r="H506" s="1"/>
  <c r="I507"/>
  <c r="I506" s="1"/>
  <c r="H505"/>
  <c r="H504" s="1"/>
  <c r="H503" s="1"/>
  <c r="I505"/>
  <c r="I504" s="1"/>
  <c r="I503" s="1"/>
  <c r="G505"/>
  <c r="G504" s="1"/>
  <c r="G503" s="1"/>
  <c r="H502"/>
  <c r="H501" s="1"/>
  <c r="H500" s="1"/>
  <c r="I502"/>
  <c r="I501" s="1"/>
  <c r="I500" s="1"/>
  <c r="G502"/>
  <c r="G501" s="1"/>
  <c r="G500" s="1"/>
  <c r="H490"/>
  <c r="I490"/>
  <c r="H475"/>
  <c r="H474" s="1"/>
  <c r="H473" s="1"/>
  <c r="I475"/>
  <c r="I474" s="1"/>
  <c r="I473" s="1"/>
  <c r="G475"/>
  <c r="G474" s="1"/>
  <c r="G473" s="1"/>
  <c r="H454"/>
  <c r="H453" s="1"/>
  <c r="I454"/>
  <c r="I453" s="1"/>
  <c r="H452"/>
  <c r="I452"/>
  <c r="H451"/>
  <c r="I451"/>
  <c r="H450"/>
  <c r="I450"/>
  <c r="J448"/>
  <c r="K448"/>
  <c r="L448"/>
  <c r="M448"/>
  <c r="N448"/>
  <c r="O448"/>
  <c r="H442"/>
  <c r="I443"/>
  <c r="H441"/>
  <c r="H440" s="1"/>
  <c r="H439" s="1"/>
  <c r="H438" s="1"/>
  <c r="I441"/>
  <c r="I440" s="1"/>
  <c r="I439" s="1"/>
  <c r="I438" s="1"/>
  <c r="H426"/>
  <c r="H425" s="1"/>
  <c r="H424" s="1"/>
  <c r="I426"/>
  <c r="I425" s="1"/>
  <c r="I424" s="1"/>
  <c r="H420"/>
  <c r="H419" s="1"/>
  <c r="H418" s="1"/>
  <c r="I420"/>
  <c r="I419" s="1"/>
  <c r="I418" s="1"/>
  <c r="H409"/>
  <c r="H408" s="1"/>
  <c r="H407" s="1"/>
  <c r="I409"/>
  <c r="I408" s="1"/>
  <c r="I407" s="1"/>
  <c r="H385"/>
  <c r="H384" s="1"/>
  <c r="I385"/>
  <c r="I384" s="1"/>
  <c r="H377"/>
  <c r="H376" s="1"/>
  <c r="H375" s="1"/>
  <c r="I377"/>
  <c r="I376" s="1"/>
  <c r="I375" s="1"/>
  <c r="G377"/>
  <c r="G376" s="1"/>
  <c r="G375" s="1"/>
  <c r="H374"/>
  <c r="H373" s="1"/>
  <c r="H372" s="1"/>
  <c r="I374"/>
  <c r="I373" s="1"/>
  <c r="I372" s="1"/>
  <c r="H368"/>
  <c r="H367" s="1"/>
  <c r="H366" s="1"/>
  <c r="I368"/>
  <c r="I367" s="1"/>
  <c r="I366" s="1"/>
  <c r="H356"/>
  <c r="H355" s="1"/>
  <c r="H354" s="1"/>
  <c r="I356"/>
  <c r="I355" s="1"/>
  <c r="I354" s="1"/>
  <c r="H353"/>
  <c r="H352" s="1"/>
  <c r="H351" s="1"/>
  <c r="I353"/>
  <c r="I352" s="1"/>
  <c r="I351" s="1"/>
  <c r="H346"/>
  <c r="H345" s="1"/>
  <c r="H344" s="1"/>
  <c r="I346"/>
  <c r="I345" s="1"/>
  <c r="I344" s="1"/>
  <c r="G374"/>
  <c r="G373" s="1"/>
  <c r="G372" s="1"/>
  <c r="I598" i="1"/>
  <c r="I597" s="1"/>
  <c r="H598"/>
  <c r="H597" s="1"/>
  <c r="G598"/>
  <c r="G597" s="1"/>
  <c r="I626"/>
  <c r="I625" s="1"/>
  <c r="H626"/>
  <c r="H625" s="1"/>
  <c r="G626"/>
  <c r="G625" s="1"/>
  <c r="I623"/>
  <c r="I622" s="1"/>
  <c r="H623"/>
  <c r="H622" s="1"/>
  <c r="G623"/>
  <c r="G622" s="1"/>
  <c r="I394" i="3"/>
  <c r="I393" s="1"/>
  <c r="I392" s="1"/>
  <c r="H394"/>
  <c r="H393" s="1"/>
  <c r="H392" s="1"/>
  <c r="G636" i="1"/>
  <c r="I771"/>
  <c r="I770" s="1"/>
  <c r="H771"/>
  <c r="H770" s="1"/>
  <c r="G771"/>
  <c r="G770" s="1"/>
  <c r="I577"/>
  <c r="I576" s="1"/>
  <c r="H577"/>
  <c r="H576" s="1"/>
  <c r="G577"/>
  <c r="G576" s="1"/>
  <c r="G443" i="3"/>
  <c r="G394"/>
  <c r="I546" i="1"/>
  <c r="I545" s="1"/>
  <c r="H546"/>
  <c r="H545" s="1"/>
  <c r="G420" i="3"/>
  <c r="G441"/>
  <c r="I739" i="1"/>
  <c r="I738" s="1"/>
  <c r="H739"/>
  <c r="H738" s="1"/>
  <c r="G739"/>
  <c r="G738" s="1"/>
  <c r="H733"/>
  <c r="I733"/>
  <c r="G733"/>
  <c r="I472" i="3"/>
  <c r="I471" s="1"/>
  <c r="I470" s="1"/>
  <c r="H472"/>
  <c r="H471" s="1"/>
  <c r="H470" s="1"/>
  <c r="I473" i="1"/>
  <c r="I472" s="1"/>
  <c r="H473"/>
  <c r="H472" s="1"/>
  <c r="G473"/>
  <c r="G472" s="1"/>
  <c r="I490"/>
  <c r="H490"/>
  <c r="G490"/>
  <c r="I466"/>
  <c r="I465" s="1"/>
  <c r="I464" s="1"/>
  <c r="H466"/>
  <c r="H359" i="3" s="1"/>
  <c r="H358" s="1"/>
  <c r="H357" s="1"/>
  <c r="G466" i="1"/>
  <c r="I459"/>
  <c r="I458" s="1"/>
  <c r="H459"/>
  <c r="H458" s="1"/>
  <c r="G459"/>
  <c r="G458" s="1"/>
  <c r="I333" i="3" l="1"/>
  <c r="I332" s="1"/>
  <c r="H337"/>
  <c r="I337"/>
  <c r="H1313" i="1"/>
  <c r="H1317"/>
  <c r="I1313"/>
  <c r="I1317"/>
  <c r="G371" i="3"/>
  <c r="G370" s="1"/>
  <c r="G369" s="1"/>
  <c r="H465" i="1"/>
  <c r="H464" s="1"/>
  <c r="H553" i="3"/>
  <c r="H552" s="1"/>
  <c r="I553"/>
  <c r="I552" s="1"/>
  <c r="G546" i="1"/>
  <c r="G545" s="1"/>
  <c r="G465"/>
  <c r="G464" s="1"/>
  <c r="I489" i="3"/>
  <c r="H489"/>
  <c r="H518"/>
  <c r="H517" s="1"/>
  <c r="H516" s="1"/>
  <c r="I359"/>
  <c r="I358" s="1"/>
  <c r="I357" s="1"/>
  <c r="H483"/>
  <c r="H482" s="1"/>
  <c r="G518"/>
  <c r="G359"/>
  <c r="G358" s="1"/>
  <c r="G357" s="1"/>
  <c r="I483"/>
  <c r="I482" s="1"/>
  <c r="G1296" i="1"/>
  <c r="G1295" s="1"/>
  <c r="G1280" s="1"/>
  <c r="G1394"/>
  <c r="G1391" s="1"/>
  <c r="G1399"/>
  <c r="G1396" s="1"/>
  <c r="G483" i="3"/>
  <c r="G482" s="1"/>
  <c r="H449"/>
  <c r="H448" s="1"/>
  <c r="I1296" i="1"/>
  <c r="I1295" s="1"/>
  <c r="I1280" s="1"/>
  <c r="I518" i="3"/>
  <c r="I517" s="1"/>
  <c r="I516" s="1"/>
  <c r="H1296" i="1"/>
  <c r="H1295" s="1"/>
  <c r="H1280" s="1"/>
  <c r="H443" i="3"/>
  <c r="I442"/>
  <c r="H333"/>
  <c r="H332" s="1"/>
  <c r="I449"/>
  <c r="I448" s="1"/>
  <c r="G442"/>
  <c r="J1114"/>
  <c r="K1114"/>
  <c r="L1114"/>
  <c r="M1114"/>
  <c r="N1114"/>
  <c r="O1114"/>
  <c r="I1458" i="1"/>
  <c r="I1468" s="1"/>
  <c r="I1456" s="1"/>
  <c r="I1453" s="1"/>
  <c r="H1458"/>
  <c r="H1468" s="1"/>
  <c r="H1456" s="1"/>
  <c r="H1235" i="3"/>
  <c r="I1235"/>
  <c r="H1232"/>
  <c r="I1232"/>
  <c r="H1229"/>
  <c r="I1229"/>
  <c r="H1226"/>
  <c r="I1226"/>
  <c r="H1220"/>
  <c r="I1220"/>
  <c r="H1106"/>
  <c r="I1106"/>
  <c r="H1094"/>
  <c r="I1094"/>
  <c r="H1086"/>
  <c r="I1086"/>
  <c r="H1072"/>
  <c r="I1072"/>
  <c r="H1069"/>
  <c r="I1069"/>
  <c r="I1212"/>
  <c r="I1211" s="1"/>
  <c r="H1212"/>
  <c r="H1211" s="1"/>
  <c r="G1212"/>
  <c r="G1211" s="1"/>
  <c r="I1509" i="1"/>
  <c r="H1115" i="3" l="1"/>
  <c r="H1114" s="1"/>
  <c r="H1113" s="1"/>
  <c r="I1115"/>
  <c r="I1114" s="1"/>
  <c r="I1113" s="1"/>
  <c r="H1091"/>
  <c r="H1090" s="1"/>
  <c r="I1091"/>
  <c r="I1090" s="1"/>
  <c r="G1069"/>
  <c r="H311"/>
  <c r="I311"/>
  <c r="G1106"/>
  <c r="G1094"/>
  <c r="G1091"/>
  <c r="G1458" i="1"/>
  <c r="G1468" s="1"/>
  <c r="H656" i="3"/>
  <c r="I656"/>
  <c r="G656"/>
  <c r="H663"/>
  <c r="I663"/>
  <c r="G663"/>
  <c r="H660"/>
  <c r="I660"/>
  <c r="G660"/>
  <c r="H669"/>
  <c r="I669"/>
  <c r="I1527" i="1"/>
  <c r="I1513" s="1"/>
  <c r="I1512" s="1"/>
  <c r="I1511" s="1"/>
  <c r="H1527"/>
  <c r="H1513" s="1"/>
  <c r="H1512" s="1"/>
  <c r="G1527"/>
  <c r="I1526"/>
  <c r="H1526"/>
  <c r="G1526"/>
  <c r="I1524"/>
  <c r="I1523" s="1"/>
  <c r="H1524"/>
  <c r="H1523" s="1"/>
  <c r="G1524"/>
  <c r="G1523" s="1"/>
  <c r="I1521"/>
  <c r="I1520" s="1"/>
  <c r="H1521"/>
  <c r="H1520" s="1"/>
  <c r="G1521"/>
  <c r="G1520" s="1"/>
  <c r="I1518"/>
  <c r="I1517" s="1"/>
  <c r="H1518"/>
  <c r="H1517" s="1"/>
  <c r="G1518"/>
  <c r="G1517" s="1"/>
  <c r="G1515"/>
  <c r="G1514" s="1"/>
  <c r="I1508"/>
  <c r="I1480" s="1"/>
  <c r="H1509"/>
  <c r="H1508" s="1"/>
  <c r="H1480" s="1"/>
  <c r="G1509"/>
  <c r="G1508" s="1"/>
  <c r="G1500"/>
  <c r="G1499" s="1"/>
  <c r="G1497"/>
  <c r="H1495"/>
  <c r="H1494" s="1"/>
  <c r="H1481" s="1"/>
  <c r="G1495"/>
  <c r="I1494"/>
  <c r="I1481" s="1"/>
  <c r="G1493"/>
  <c r="G1492" s="1"/>
  <c r="H1490"/>
  <c r="H1489" s="1"/>
  <c r="G1490"/>
  <c r="I1489"/>
  <c r="G1487"/>
  <c r="G1486" s="1"/>
  <c r="G1485" s="1"/>
  <c r="G1483"/>
  <c r="G1482" s="1"/>
  <c r="I1478"/>
  <c r="I1477" s="1"/>
  <c r="H1478"/>
  <c r="H1477" s="1"/>
  <c r="G1478"/>
  <c r="G1477" s="1"/>
  <c r="I1475"/>
  <c r="I1474" s="1"/>
  <c r="H1475"/>
  <c r="H1474" s="1"/>
  <c r="G1475"/>
  <c r="G1474" s="1"/>
  <c r="I1472"/>
  <c r="H1472"/>
  <c r="G1472"/>
  <c r="I1470"/>
  <c r="H1470"/>
  <c r="G1470"/>
  <c r="I1467"/>
  <c r="I1466" s="1"/>
  <c r="H1467"/>
  <c r="G1466"/>
  <c r="H1404"/>
  <c r="I1404"/>
  <c r="G1404"/>
  <c r="I1447"/>
  <c r="I1446" s="1"/>
  <c r="H1447"/>
  <c r="H1446" s="1"/>
  <c r="G1447"/>
  <c r="G1446" s="1"/>
  <c r="I1443"/>
  <c r="H1443"/>
  <c r="G1443"/>
  <c r="H1442"/>
  <c r="H1441" s="1"/>
  <c r="H1440" s="1"/>
  <c r="I1441"/>
  <c r="I1440" s="1"/>
  <c r="G1441"/>
  <c r="G1440" s="1"/>
  <c r="H1439"/>
  <c r="H1438" s="1"/>
  <c r="H1437" s="1"/>
  <c r="G1439"/>
  <c r="G1438" s="1"/>
  <c r="I1438"/>
  <c r="I1437" s="1"/>
  <c r="I1435"/>
  <c r="I1434" s="1"/>
  <c r="H1435"/>
  <c r="H1434" s="1"/>
  <c r="G1435"/>
  <c r="G1434" s="1"/>
  <c r="I1432"/>
  <c r="I1431" s="1"/>
  <c r="H1432"/>
  <c r="H1431" s="1"/>
  <c r="G1432"/>
  <c r="G1431" s="1"/>
  <c r="I1429"/>
  <c r="I1428" s="1"/>
  <c r="H1429"/>
  <c r="H1428" s="1"/>
  <c r="G1429"/>
  <c r="G1428" s="1"/>
  <c r="I1426"/>
  <c r="I1425" s="1"/>
  <c r="H1426"/>
  <c r="H1425" s="1"/>
  <c r="G1426"/>
  <c r="G1425" s="1"/>
  <c r="I1423"/>
  <c r="H1423"/>
  <c r="G1423"/>
  <c r="I1415"/>
  <c r="I1414" s="1"/>
  <c r="H1415"/>
  <c r="H1414" s="1"/>
  <c r="G1415"/>
  <c r="G1414" s="1"/>
  <c r="I1412"/>
  <c r="I1411" s="1"/>
  <c r="H1412"/>
  <c r="H1411" s="1"/>
  <c r="G1412"/>
  <c r="G1411" s="1"/>
  <c r="G1409"/>
  <c r="I1407"/>
  <c r="I1406" s="1"/>
  <c r="H1407"/>
  <c r="H1406" s="1"/>
  <c r="G1407"/>
  <c r="I325" i="3"/>
  <c r="I324" s="1"/>
  <c r="H325"/>
  <c r="H324" s="1"/>
  <c r="G325"/>
  <c r="I322"/>
  <c r="I321" s="1"/>
  <c r="H322"/>
  <c r="H321" s="1"/>
  <c r="G322"/>
  <c r="G321" s="1"/>
  <c r="I319"/>
  <c r="I318" s="1"/>
  <c r="H319"/>
  <c r="H318" s="1"/>
  <c r="G319"/>
  <c r="G318" s="1"/>
  <c r="I1388" i="1"/>
  <c r="I1387" s="1"/>
  <c r="H1388"/>
  <c r="H1387" s="1"/>
  <c r="G1388"/>
  <c r="G1387" s="1"/>
  <c r="I1385"/>
  <c r="I1384" s="1"/>
  <c r="H1385"/>
  <c r="H1384" s="1"/>
  <c r="G1385"/>
  <c r="G1384" s="1"/>
  <c r="I1382"/>
  <c r="I1381" s="1"/>
  <c r="H1382"/>
  <c r="H1381" s="1"/>
  <c r="H1380" s="1"/>
  <c r="G1382"/>
  <c r="G1381" s="1"/>
  <c r="G1380" s="1"/>
  <c r="I1183" i="3"/>
  <c r="I1182" s="1"/>
  <c r="H1183"/>
  <c r="H1182" s="1"/>
  <c r="G1183"/>
  <c r="G1182" s="1"/>
  <c r="I1180"/>
  <c r="I1179" s="1"/>
  <c r="H1180"/>
  <c r="H1179" s="1"/>
  <c r="G1180"/>
  <c r="G1179" s="1"/>
  <c r="I1177"/>
  <c r="I1176" s="1"/>
  <c r="H1177"/>
  <c r="H1176" s="1"/>
  <c r="G1177"/>
  <c r="G1176" s="1"/>
  <c r="I1378" i="1"/>
  <c r="I1377" s="1"/>
  <c r="H1378"/>
  <c r="H1377" s="1"/>
  <c r="G1378"/>
  <c r="G1377" s="1"/>
  <c r="I1372"/>
  <c r="I1371" s="1"/>
  <c r="H1372"/>
  <c r="H1371" s="1"/>
  <c r="G1372"/>
  <c r="G1371" s="1"/>
  <c r="I1369"/>
  <c r="I1368" s="1"/>
  <c r="H1369"/>
  <c r="H1368" s="1"/>
  <c r="G1369"/>
  <c r="G1368" s="1"/>
  <c r="H1938"/>
  <c r="G1938"/>
  <c r="G1937" s="1"/>
  <c r="I38" i="3"/>
  <c r="H38"/>
  <c r="G38"/>
  <c r="I36"/>
  <c r="H36"/>
  <c r="G36"/>
  <c r="I1116" i="1"/>
  <c r="H1116"/>
  <c r="G1116"/>
  <c r="I1114"/>
  <c r="H1114"/>
  <c r="G1114"/>
  <c r="G1512" l="1"/>
  <c r="G1511" s="1"/>
  <c r="G1513"/>
  <c r="G1481"/>
  <c r="I1380"/>
  <c r="G1480"/>
  <c r="G1494"/>
  <c r="H1469"/>
  <c r="I1362"/>
  <c r="I35" i="3"/>
  <c r="I1469" i="1"/>
  <c r="I1465" s="1"/>
  <c r="G1362"/>
  <c r="H1113"/>
  <c r="G1406"/>
  <c r="H1362"/>
  <c r="G1437"/>
  <c r="G1469"/>
  <c r="G1489"/>
  <c r="G1113"/>
  <c r="G35" i="3"/>
  <c r="H35"/>
  <c r="I317"/>
  <c r="H1466" i="1"/>
  <c r="H1511"/>
  <c r="H317" i="3"/>
  <c r="I1113" i="1"/>
  <c r="G31"/>
  <c r="G30" s="1"/>
  <c r="I31"/>
  <c r="I30" s="1"/>
  <c r="H31"/>
  <c r="H30" s="1"/>
  <c r="I775" i="3"/>
  <c r="I774" s="1"/>
  <c r="H775"/>
  <c r="H774" s="1"/>
  <c r="G775"/>
  <c r="G774" s="1"/>
  <c r="I301" i="1"/>
  <c r="I300" s="1"/>
  <c r="H301"/>
  <c r="H300" s="1"/>
  <c r="G301"/>
  <c r="G300" s="1"/>
  <c r="I263"/>
  <c r="I743" i="3" s="1"/>
  <c r="I742" s="1"/>
  <c r="I741" s="1"/>
  <c r="H263" i="1"/>
  <c r="H743" i="3" s="1"/>
  <c r="H742" s="1"/>
  <c r="H741" s="1"/>
  <c r="I766"/>
  <c r="I765" s="1"/>
  <c r="H766"/>
  <c r="H765" s="1"/>
  <c r="G766"/>
  <c r="G765" s="1"/>
  <c r="I289" i="1"/>
  <c r="I288" s="1"/>
  <c r="H289"/>
  <c r="H288" s="1"/>
  <c r="G289"/>
  <c r="G288" s="1"/>
  <c r="I266"/>
  <c r="I746" i="3" s="1"/>
  <c r="I745" s="1"/>
  <c r="I744" s="1"/>
  <c r="H266" i="1"/>
  <c r="H746" i="3" s="1"/>
  <c r="H745" s="1"/>
  <c r="H744" s="1"/>
  <c r="G266" i="1"/>
  <c r="G265" s="1"/>
  <c r="G264" s="1"/>
  <c r="I769" i="3"/>
  <c r="I768" s="1"/>
  <c r="H769"/>
  <c r="H768" s="1"/>
  <c r="G769"/>
  <c r="G768" s="1"/>
  <c r="I292" i="1"/>
  <c r="I291" s="1"/>
  <c r="H292"/>
  <c r="H291" s="1"/>
  <c r="G292"/>
  <c r="G291" s="1"/>
  <c r="I284"/>
  <c r="I764" i="3" s="1"/>
  <c r="I763" s="1"/>
  <c r="I762" s="1"/>
  <c r="H764"/>
  <c r="H763" s="1"/>
  <c r="H762" s="1"/>
  <c r="G284" i="1"/>
  <c r="G764" i="3" s="1"/>
  <c r="G763" s="1"/>
  <c r="G762" s="1"/>
  <c r="H761"/>
  <c r="H760" s="1"/>
  <c r="H759" s="1"/>
  <c r="I761"/>
  <c r="I760" s="1"/>
  <c r="I759" s="1"/>
  <c r="G281" i="1"/>
  <c r="G280" s="1"/>
  <c r="G279" s="1"/>
  <c r="I778" i="3"/>
  <c r="I777" s="1"/>
  <c r="H778"/>
  <c r="H777" s="1"/>
  <c r="G778"/>
  <c r="G777" s="1"/>
  <c r="I286" i="1"/>
  <c r="I285" s="1"/>
  <c r="H286"/>
  <c r="H285" s="1"/>
  <c r="G286"/>
  <c r="G285" s="1"/>
  <c r="I280"/>
  <c r="I279" s="1"/>
  <c r="H280"/>
  <c r="H279" s="1"/>
  <c r="I757" i="3"/>
  <c r="I756" s="1"/>
  <c r="H757"/>
  <c r="H756" s="1"/>
  <c r="G757"/>
  <c r="G756" s="1"/>
  <c r="I277" i="1"/>
  <c r="I276" s="1"/>
  <c r="H277"/>
  <c r="H276" s="1"/>
  <c r="G277"/>
  <c r="G276" s="1"/>
  <c r="I754" i="3"/>
  <c r="I753" s="1"/>
  <c r="H754"/>
  <c r="H753" s="1"/>
  <c r="G754"/>
  <c r="G753" s="1"/>
  <c r="H814"/>
  <c r="I814"/>
  <c r="G814"/>
  <c r="I274" i="1"/>
  <c r="I273" s="1"/>
  <c r="H274"/>
  <c r="H273" s="1"/>
  <c r="G274"/>
  <c r="G273" s="1"/>
  <c r="I271"/>
  <c r="I270" s="1"/>
  <c r="H271"/>
  <c r="H270" s="1"/>
  <c r="G271"/>
  <c r="G270" s="1"/>
  <c r="I751" i="3"/>
  <c r="I750" s="1"/>
  <c r="H751"/>
  <c r="H750" s="1"/>
  <c r="G751"/>
  <c r="G750" s="1"/>
  <c r="I268" i="1"/>
  <c r="I267" s="1"/>
  <c r="H268"/>
  <c r="H267" s="1"/>
  <c r="G268"/>
  <c r="G267" s="1"/>
  <c r="H885" i="3"/>
  <c r="I885"/>
  <c r="G885"/>
  <c r="H882"/>
  <c r="I882"/>
  <c r="G882"/>
  <c r="I37" i="1"/>
  <c r="I36" s="1"/>
  <c r="H37"/>
  <c r="H36" s="1"/>
  <c r="G37"/>
  <c r="G36" s="1"/>
  <c r="I739" i="3"/>
  <c r="I738" s="1"/>
  <c r="H739"/>
  <c r="H738" s="1"/>
  <c r="G739"/>
  <c r="G738" s="1"/>
  <c r="I40" i="1"/>
  <c r="I39" s="1"/>
  <c r="H40"/>
  <c r="H39" s="1"/>
  <c r="G40"/>
  <c r="G39" s="1"/>
  <c r="I736" i="3"/>
  <c r="I735" s="1"/>
  <c r="H736"/>
  <c r="H735" s="1"/>
  <c r="G736"/>
  <c r="G735" s="1"/>
  <c r="I34" i="1"/>
  <c r="I33" s="1"/>
  <c r="H34"/>
  <c r="H33" s="1"/>
  <c r="G34"/>
  <c r="G33" s="1"/>
  <c r="I934" i="3"/>
  <c r="I933" s="1"/>
  <c r="H934"/>
  <c r="H933" s="1"/>
  <c r="G934"/>
  <c r="G933" s="1"/>
  <c r="G931"/>
  <c r="G930" s="1"/>
  <c r="I931"/>
  <c r="I930" s="1"/>
  <c r="H931"/>
  <c r="H930" s="1"/>
  <c r="G1333"/>
  <c r="G1332" s="1"/>
  <c r="G1335"/>
  <c r="G1334" s="1"/>
  <c r="I262" i="1" l="1"/>
  <c r="I261" s="1"/>
  <c r="H1465"/>
  <c r="H265"/>
  <c r="H264" s="1"/>
  <c r="H262"/>
  <c r="H261" s="1"/>
  <c r="I265"/>
  <c r="I264" s="1"/>
  <c r="H283"/>
  <c r="H282" s="1"/>
  <c r="G761" i="3"/>
  <c r="G760" s="1"/>
  <c r="G759" s="1"/>
  <c r="I283" i="1"/>
  <c r="I282" s="1"/>
  <c r="G283"/>
  <c r="G282" s="1"/>
  <c r="G746" i="3"/>
  <c r="G745" s="1"/>
  <c r="G744" s="1"/>
  <c r="G743"/>
  <c r="G742" s="1"/>
  <c r="G741" s="1"/>
  <c r="G262" i="1"/>
  <c r="G261" s="1"/>
  <c r="G1331" i="3"/>
  <c r="I1657" i="1"/>
  <c r="H1657"/>
  <c r="H920" i="3"/>
  <c r="I920"/>
  <c r="G920"/>
  <c r="I1625" i="1"/>
  <c r="I1624" s="1"/>
  <c r="H1625"/>
  <c r="H1624" s="1"/>
  <c r="G1625"/>
  <c r="G1624" s="1"/>
  <c r="G1621"/>
  <c r="G1620" s="1"/>
  <c r="G1619" s="1"/>
  <c r="G1618" s="1"/>
  <c r="I1620"/>
  <c r="I1619" s="1"/>
  <c r="I1618" s="1"/>
  <c r="H1620"/>
  <c r="H1619" s="1"/>
  <c r="H1618" s="1"/>
  <c r="G1616"/>
  <c r="G1615" s="1"/>
  <c r="I1615"/>
  <c r="H1615"/>
  <c r="G1613"/>
  <c r="I1611"/>
  <c r="I1610" s="1"/>
  <c r="H1611"/>
  <c r="H1610" s="1"/>
  <c r="G1611"/>
  <c r="G1610" s="1"/>
  <c r="H950" i="3"/>
  <c r="I950"/>
  <c r="J950"/>
  <c r="K950"/>
  <c r="L950"/>
  <c r="M950"/>
  <c r="N950"/>
  <c r="O950"/>
  <c r="G950"/>
  <c r="I1546" i="1"/>
  <c r="H1546"/>
  <c r="G1546"/>
  <c r="I1544"/>
  <c r="H1544"/>
  <c r="G1544"/>
  <c r="I1540"/>
  <c r="I1539" s="1"/>
  <c r="H1540"/>
  <c r="H1539" s="1"/>
  <c r="G1540"/>
  <c r="G1539" s="1"/>
  <c r="I1537"/>
  <c r="I1536" s="1"/>
  <c r="I1534" s="1"/>
  <c r="H1537"/>
  <c r="H1536" s="1"/>
  <c r="H1534" s="1"/>
  <c r="G1537"/>
  <c r="G1536" s="1"/>
  <c r="G1115" i="3"/>
  <c r="J1112"/>
  <c r="K1112"/>
  <c r="L1112"/>
  <c r="M1112"/>
  <c r="N1112"/>
  <c r="O1112"/>
  <c r="I1365" i="1"/>
  <c r="I1364" s="1"/>
  <c r="H1365"/>
  <c r="H1364" s="1"/>
  <c r="G1365"/>
  <c r="G1364" s="1"/>
  <c r="G1251" i="3"/>
  <c r="G1250" s="1"/>
  <c r="G1249" s="1"/>
  <c r="G1248" s="1"/>
  <c r="I1250"/>
  <c r="I1249" s="1"/>
  <c r="I1248" s="1"/>
  <c r="H1250"/>
  <c r="H1249" s="1"/>
  <c r="H1248" s="1"/>
  <c r="I1355" i="1"/>
  <c r="I1354" s="1"/>
  <c r="I1353" s="1"/>
  <c r="H1355"/>
  <c r="H1354" s="1"/>
  <c r="H1353" s="1"/>
  <c r="G1355"/>
  <c r="G1354" s="1"/>
  <c r="G1353" s="1"/>
  <c r="I1112"/>
  <c r="H1112"/>
  <c r="G1112"/>
  <c r="H1608" l="1"/>
  <c r="H1607" s="1"/>
  <c r="H34" i="3"/>
  <c r="G34"/>
  <c r="I34"/>
  <c r="H1535" i="1"/>
  <c r="I1608"/>
  <c r="I1607" s="1"/>
  <c r="G1623"/>
  <c r="G1622" s="1"/>
  <c r="I1623"/>
  <c r="I1622" s="1"/>
  <c r="H1623"/>
  <c r="H1622" s="1"/>
  <c r="G1535"/>
  <c r="G1534" s="1"/>
  <c r="G1543"/>
  <c r="G1542" s="1"/>
  <c r="G1608"/>
  <c r="G1607" s="1"/>
  <c r="I1535"/>
  <c r="H1543"/>
  <c r="I1543"/>
  <c r="I376"/>
  <c r="I375" s="1"/>
  <c r="H376"/>
  <c r="H375" s="1"/>
  <c r="G376"/>
  <c r="G375" s="1"/>
  <c r="H1606" l="1"/>
  <c r="G1606"/>
  <c r="G1533"/>
  <c r="G1532" s="1"/>
  <c r="I1606"/>
  <c r="H1542"/>
  <c r="H1533" s="1"/>
  <c r="H1532" s="1"/>
  <c r="I1542"/>
  <c r="I1533" s="1"/>
  <c r="I1532" s="1"/>
  <c r="H629" i="3"/>
  <c r="I629"/>
  <c r="G456"/>
  <c r="H456"/>
  <c r="I456"/>
  <c r="H208"/>
  <c r="I208"/>
  <c r="H193"/>
  <c r="G98" l="1"/>
  <c r="G97" s="1"/>
  <c r="G96" s="1"/>
  <c r="H98"/>
  <c r="H97" s="1"/>
  <c r="H96" s="1"/>
  <c r="I98"/>
  <c r="I97" s="1"/>
  <c r="I96" s="1"/>
  <c r="I101"/>
  <c r="I100" s="1"/>
  <c r="I99" s="1"/>
  <c r="G102"/>
  <c r="G101" s="1"/>
  <c r="G100" s="1"/>
  <c r="G99" s="1"/>
  <c r="H102"/>
  <c r="H101" s="1"/>
  <c r="H100" s="1"/>
  <c r="H99" s="1"/>
  <c r="H104"/>
  <c r="H103" s="1"/>
  <c r="I104"/>
  <c r="I103" s="1"/>
  <c r="G105"/>
  <c r="G104" s="1"/>
  <c r="G103" s="1"/>
  <c r="G107"/>
  <c r="G106" s="1"/>
  <c r="H107"/>
  <c r="H106" s="1"/>
  <c r="I107"/>
  <c r="I106" s="1"/>
  <c r="G110"/>
  <c r="G109" s="1"/>
  <c r="H110"/>
  <c r="H109" s="1"/>
  <c r="I110"/>
  <c r="I109" s="1"/>
  <c r="G1384" l="1"/>
  <c r="G1383" s="1"/>
  <c r="G1382" s="1"/>
  <c r="G1387"/>
  <c r="G1386" s="1"/>
  <c r="G1385" s="1"/>
  <c r="I1386"/>
  <c r="I1385" s="1"/>
  <c r="H1386"/>
  <c r="H1385" s="1"/>
  <c r="I1383"/>
  <c r="I1382" s="1"/>
  <c r="H1383"/>
  <c r="H1382" s="1"/>
  <c r="I1176" i="1"/>
  <c r="I1175" s="1"/>
  <c r="H1176"/>
  <c r="H1175" s="1"/>
  <c r="G1176"/>
  <c r="G1175" s="1"/>
  <c r="G629" i="3" l="1"/>
  <c r="I1941" i="1" l="1"/>
  <c r="I1940" s="1"/>
  <c r="I1937" s="1"/>
  <c r="H1941"/>
  <c r="H1940" s="1"/>
  <c r="H1937" s="1"/>
  <c r="I33" i="3" l="1"/>
  <c r="I28" s="1"/>
  <c r="H33"/>
  <c r="H28" s="1"/>
  <c r="G33"/>
  <c r="G28" s="1"/>
  <c r="G136" i="1" l="1"/>
  <c r="G135" s="1"/>
  <c r="G125" s="1"/>
  <c r="I136"/>
  <c r="I135" s="1"/>
  <c r="I125" s="1"/>
  <c r="H136"/>
  <c r="H135" s="1"/>
  <c r="H125" s="1"/>
  <c r="I133"/>
  <c r="I132" s="1"/>
  <c r="H133"/>
  <c r="H132" s="1"/>
  <c r="G133"/>
  <c r="G132" s="1"/>
  <c r="G130"/>
  <c r="G129" s="1"/>
  <c r="G127"/>
  <c r="G126" s="1"/>
  <c r="G20" i="3"/>
  <c r="G912"/>
  <c r="G1390"/>
  <c r="G1389" s="1"/>
  <c r="G1388" s="1"/>
  <c r="I1389"/>
  <c r="I1388" s="1"/>
  <c r="H1389"/>
  <c r="H1388" s="1"/>
  <c r="I720" i="1"/>
  <c r="I719" s="1"/>
  <c r="I718" s="1"/>
  <c r="H720"/>
  <c r="H719" s="1"/>
  <c r="H718" s="1"/>
  <c r="G720"/>
  <c r="G719" s="1"/>
  <c r="G718" s="1"/>
  <c r="G62" i="3"/>
  <c r="G61" s="1"/>
  <c r="G909"/>
  <c r="I709" i="1"/>
  <c r="H709"/>
  <c r="G709"/>
  <c r="G702" s="1"/>
  <c r="G701" s="1"/>
  <c r="G707"/>
  <c r="G1941" l="1"/>
  <c r="H1552"/>
  <c r="I312" i="3"/>
  <c r="H312"/>
  <c r="G312"/>
  <c r="H1813" i="1"/>
  <c r="G1813"/>
  <c r="I1049" i="3"/>
  <c r="I1048" s="1"/>
  <c r="H1049"/>
  <c r="H1048" s="1"/>
  <c r="G1049"/>
  <c r="G1048" s="1"/>
  <c r="I1146" i="1"/>
  <c r="I1145" s="1"/>
  <c r="H1146"/>
  <c r="H1145" s="1"/>
  <c r="G1146"/>
  <c r="G1145" s="1"/>
  <c r="I1813" l="1"/>
  <c r="G19" i="3" l="1"/>
  <c r="G18" s="1"/>
  <c r="I19"/>
  <c r="I18" s="1"/>
  <c r="H19"/>
  <c r="H18" s="1"/>
  <c r="G327" i="1"/>
  <c r="G326" s="1"/>
  <c r="I327"/>
  <c r="I326" s="1"/>
  <c r="H327"/>
  <c r="H326" s="1"/>
  <c r="G1172" i="3" l="1"/>
  <c r="G1747" i="1"/>
  <c r="G252" i="3" s="1"/>
  <c r="G1028"/>
  <c r="G955"/>
  <c r="I1380"/>
  <c r="H1380"/>
  <c r="G1380"/>
  <c r="I1173" i="1"/>
  <c r="I1172" s="1"/>
  <c r="H1173"/>
  <c r="H1172" s="1"/>
  <c r="G1173"/>
  <c r="G1172" s="1"/>
  <c r="G788" i="3"/>
  <c r="I1162"/>
  <c r="H1162"/>
  <c r="G1162"/>
  <c r="G1849" i="1"/>
  <c r="I1849"/>
  <c r="H1849"/>
  <c r="G1845"/>
  <c r="G1161" i="3" s="1"/>
  <c r="H1781" i="1" l="1"/>
  <c r="I1781"/>
  <c r="H906" i="3"/>
  <c r="I906"/>
  <c r="H904"/>
  <c r="I904"/>
  <c r="G906"/>
  <c r="G904"/>
  <c r="G90"/>
  <c r="I1276"/>
  <c r="H1276"/>
  <c r="G1276"/>
  <c r="I1884" i="1"/>
  <c r="H1884"/>
  <c r="G1884"/>
  <c r="G1353" i="3"/>
  <c r="I1890" i="1"/>
  <c r="I1887" s="1"/>
  <c r="I1886" s="1"/>
  <c r="H1890"/>
  <c r="H1887" s="1"/>
  <c r="H1886" s="1"/>
  <c r="G1890"/>
  <c r="G1887" s="1"/>
  <c r="G1886" s="1"/>
  <c r="G1275" i="3"/>
  <c r="H1174"/>
  <c r="H1173" s="1"/>
  <c r="I1174"/>
  <c r="I1173" s="1"/>
  <c r="G1174"/>
  <c r="G1173" s="1"/>
  <c r="H1841" i="1"/>
  <c r="H1840" s="1"/>
  <c r="I1841"/>
  <c r="I1840" s="1"/>
  <c r="G1841"/>
  <c r="G1840" s="1"/>
  <c r="H1172" i="3"/>
  <c r="H1171" s="1"/>
  <c r="H1170" s="1"/>
  <c r="I1171"/>
  <c r="I1170" s="1"/>
  <c r="G1171"/>
  <c r="G1170" s="1"/>
  <c r="H1838" i="1"/>
  <c r="H1837" s="1"/>
  <c r="I1838"/>
  <c r="I1837" s="1"/>
  <c r="G1838"/>
  <c r="G1837" s="1"/>
  <c r="H1168" i="3"/>
  <c r="H1167" s="1"/>
  <c r="I1168"/>
  <c r="I1167" s="1"/>
  <c r="G1168"/>
  <c r="G1167" s="1"/>
  <c r="H1835" i="1"/>
  <c r="H1834" s="1"/>
  <c r="I1835"/>
  <c r="I1834" s="1"/>
  <c r="G1835"/>
  <c r="G1834" s="1"/>
  <c r="H1165" i="3"/>
  <c r="H1164" s="1"/>
  <c r="I1165"/>
  <c r="I1164" s="1"/>
  <c r="G1165"/>
  <c r="G1164" s="1"/>
  <c r="H1832" i="1"/>
  <c r="H1831" s="1"/>
  <c r="I1832"/>
  <c r="I1831" s="1"/>
  <c r="G1832"/>
  <c r="G1831" s="1"/>
  <c r="I1396" i="3" l="1"/>
  <c r="I1395" s="1"/>
  <c r="H1396"/>
  <c r="H1395" s="1"/>
  <c r="G1396"/>
  <c r="G1395" s="1"/>
  <c r="I1402"/>
  <c r="H1402"/>
  <c r="G1402"/>
  <c r="I1096" i="1"/>
  <c r="I1095" s="1"/>
  <c r="I1094" s="1"/>
  <c r="I1093" s="1"/>
  <c r="H19" i="2" s="1"/>
  <c r="H1096" i="1"/>
  <c r="H1095" s="1"/>
  <c r="H1094" s="1"/>
  <c r="H1093" s="1"/>
  <c r="G19" i="2" s="1"/>
  <c r="G1096" i="1"/>
  <c r="G1095" s="1"/>
  <c r="G1094" s="1"/>
  <c r="G1093" s="1"/>
  <c r="F19" i="2" s="1"/>
  <c r="G1077" i="3"/>
  <c r="I1009" i="1"/>
  <c r="I1008" s="1"/>
  <c r="I1007" s="1"/>
  <c r="H1009"/>
  <c r="H1008" s="1"/>
  <c r="H1007" s="1"/>
  <c r="G1009"/>
  <c r="G1008" s="1"/>
  <c r="G1007" s="1"/>
  <c r="I594" i="3"/>
  <c r="I593" s="1"/>
  <c r="H594"/>
  <c r="H593" s="1"/>
  <c r="G594"/>
  <c r="G593" s="1"/>
  <c r="I869" i="1"/>
  <c r="I868" s="1"/>
  <c r="H869"/>
  <c r="H868" s="1"/>
  <c r="G869"/>
  <c r="G868" s="1"/>
  <c r="G806"/>
  <c r="G805" s="1"/>
  <c r="I806"/>
  <c r="H806"/>
  <c r="I92" i="3"/>
  <c r="I91" s="1"/>
  <c r="H92"/>
  <c r="H91" s="1"/>
  <c r="G92"/>
  <c r="G91" s="1"/>
  <c r="I411" i="1"/>
  <c r="I410" s="1"/>
  <c r="H411"/>
  <c r="H410" s="1"/>
  <c r="G411"/>
  <c r="G410" s="1"/>
  <c r="I1360" i="3"/>
  <c r="H1360"/>
  <c r="G1360"/>
  <c r="I315" i="1"/>
  <c r="I314" s="1"/>
  <c r="H315"/>
  <c r="H314" s="1"/>
  <c r="G315"/>
  <c r="G314" s="1"/>
  <c r="G320"/>
  <c r="G954" i="3"/>
  <c r="G953" s="1"/>
  <c r="G121" i="1"/>
  <c r="G120" s="1"/>
  <c r="G103"/>
  <c r="I103"/>
  <c r="H103"/>
  <c r="G99"/>
  <c r="I86" i="3"/>
  <c r="I85" s="1"/>
  <c r="H86"/>
  <c r="H85" s="1"/>
  <c r="G86"/>
  <c r="G85" s="1"/>
  <c r="I408" i="1"/>
  <c r="I407" s="1"/>
  <c r="H408"/>
  <c r="H407" s="1"/>
  <c r="G408"/>
  <c r="G407" s="1"/>
  <c r="I89" i="3"/>
  <c r="H89"/>
  <c r="G89"/>
  <c r="G88" s="1"/>
  <c r="I88"/>
  <c r="H88"/>
  <c r="I382" i="1"/>
  <c r="H382"/>
  <c r="G382"/>
  <c r="G381" s="1"/>
  <c r="G379" s="1"/>
  <c r="I381"/>
  <c r="I379" s="1"/>
  <c r="H381"/>
  <c r="H380" s="1"/>
  <c r="I380" l="1"/>
  <c r="I1006"/>
  <c r="G1006"/>
  <c r="H1006"/>
  <c r="I313"/>
  <c r="H313"/>
  <c r="H379"/>
  <c r="G380"/>
  <c r="G905" i="3"/>
  <c r="K905"/>
  <c r="J905"/>
  <c r="I905"/>
  <c r="H905"/>
  <c r="G76" i="1"/>
  <c r="I76"/>
  <c r="H76"/>
  <c r="H1017" i="3" l="1"/>
  <c r="I1027"/>
  <c r="I1026" s="1"/>
  <c r="H1027"/>
  <c r="H1026" s="1"/>
  <c r="G1027"/>
  <c r="G1026" s="1"/>
  <c r="G1197" i="1"/>
  <c r="G1196" s="1"/>
  <c r="I1197"/>
  <c r="I1196" s="1"/>
  <c r="H1197"/>
  <c r="H1196" s="1"/>
  <c r="I787" i="3" l="1"/>
  <c r="I786" s="1"/>
  <c r="H787"/>
  <c r="H786" s="1"/>
  <c r="G787"/>
  <c r="G786" s="1"/>
  <c r="K911" l="1"/>
  <c r="J911"/>
  <c r="I911"/>
  <c r="I910" s="1"/>
  <c r="H911"/>
  <c r="H910" s="1"/>
  <c r="G911"/>
  <c r="G910" s="1"/>
  <c r="I259" i="1"/>
  <c r="I258" s="1"/>
  <c r="H259"/>
  <c r="H258" s="1"/>
  <c r="G259"/>
  <c r="G258" s="1"/>
  <c r="I83" i="3"/>
  <c r="I82" s="1"/>
  <c r="H83"/>
  <c r="H82" s="1"/>
  <c r="G83"/>
  <c r="G82" s="1"/>
  <c r="I405" i="1"/>
  <c r="I404" s="1"/>
  <c r="H405"/>
  <c r="H404" s="1"/>
  <c r="G405"/>
  <c r="G404" s="1"/>
  <c r="G903" i="3"/>
  <c r="G902" s="1"/>
  <c r="G74" i="1"/>
  <c r="G73" s="1"/>
  <c r="K903" i="3"/>
  <c r="J903"/>
  <c r="I903"/>
  <c r="I902" s="1"/>
  <c r="H903"/>
  <c r="H902" s="1"/>
  <c r="I74" i="1"/>
  <c r="I73" s="1"/>
  <c r="H74"/>
  <c r="H73" s="1"/>
  <c r="G880"/>
  <c r="G867"/>
  <c r="I789" i="3" l="1"/>
  <c r="H789"/>
  <c r="G789"/>
  <c r="I1274" l="1"/>
  <c r="H1274"/>
  <c r="G1274"/>
  <c r="I1882" i="1"/>
  <c r="H1882"/>
  <c r="G1880"/>
  <c r="G1877"/>
  <c r="G1876" s="1"/>
  <c r="I135" i="3" l="1"/>
  <c r="H135"/>
  <c r="G135"/>
  <c r="G134" s="1"/>
  <c r="I134"/>
  <c r="H134"/>
  <c r="I1264" i="1"/>
  <c r="I1262" s="1"/>
  <c r="H29" i="2" s="1"/>
  <c r="H1264" i="1"/>
  <c r="H1262" s="1"/>
  <c r="G29" i="2" s="1"/>
  <c r="I1265" i="1"/>
  <c r="H1265"/>
  <c r="G1265"/>
  <c r="G1264" s="1"/>
  <c r="H1263" l="1"/>
  <c r="I1263"/>
  <c r="G1262"/>
  <c r="F29" i="2" s="1"/>
  <c r="G1263" i="1"/>
  <c r="H1204" l="1"/>
  <c r="G1227" l="1"/>
  <c r="G1220" i="3" l="1"/>
  <c r="I1015" i="1"/>
  <c r="I1014" s="1"/>
  <c r="I1013" s="1"/>
  <c r="I1012" s="1"/>
  <c r="I1011" s="1"/>
  <c r="H1015"/>
  <c r="H1014" s="1"/>
  <c r="H1013" s="1"/>
  <c r="H1012" s="1"/>
  <c r="H1011" s="1"/>
  <c r="G1015"/>
  <c r="G1014" s="1"/>
  <c r="G1013" s="1"/>
  <c r="G1012" s="1"/>
  <c r="G1011" s="1"/>
  <c r="I816" i="3"/>
  <c r="I815" s="1"/>
  <c r="H816"/>
  <c r="H815" s="1"/>
  <c r="G816"/>
  <c r="G815" s="1"/>
  <c r="I194" i="1"/>
  <c r="I193" s="1"/>
  <c r="H194"/>
  <c r="H193" s="1"/>
  <c r="G194"/>
  <c r="G193" s="1"/>
  <c r="I964" i="3"/>
  <c r="I963" s="1"/>
  <c r="H964"/>
  <c r="H963" s="1"/>
  <c r="G964"/>
  <c r="G963" s="1"/>
  <c r="G1255" i="1"/>
  <c r="G1254" s="1"/>
  <c r="I1255"/>
  <c r="I1254" s="1"/>
  <c r="H1255"/>
  <c r="H1254" s="1"/>
  <c r="G1204"/>
  <c r="I180" i="3"/>
  <c r="I179" s="1"/>
  <c r="H180"/>
  <c r="H179" s="1"/>
  <c r="G180"/>
  <c r="G179" s="1"/>
  <c r="I1277" i="1" l="1"/>
  <c r="I1276" s="1"/>
  <c r="H1277"/>
  <c r="H1276" s="1"/>
  <c r="G1277"/>
  <c r="G1276" s="1"/>
  <c r="I1014" i="3" l="1"/>
  <c r="H1014"/>
  <c r="H1031"/>
  <c r="I1031"/>
  <c r="G1031"/>
  <c r="H1231" i="1"/>
  <c r="H1230" s="1"/>
  <c r="I1231"/>
  <c r="I1230" s="1"/>
  <c r="G1231"/>
  <c r="G1230" s="1"/>
  <c r="H1189"/>
  <c r="I1189"/>
  <c r="G1189"/>
  <c r="G1188" s="1"/>
  <c r="H1191"/>
  <c r="I1191"/>
  <c r="G1191"/>
  <c r="H1200"/>
  <c r="H1199" s="1"/>
  <c r="I1200"/>
  <c r="I1199" s="1"/>
  <c r="G1200"/>
  <c r="G1199" s="1"/>
  <c r="H1188" l="1"/>
  <c r="I1188"/>
  <c r="I699" i="3"/>
  <c r="I698" s="1"/>
  <c r="H699"/>
  <c r="H698" s="1"/>
  <c r="G699"/>
  <c r="G698" s="1"/>
  <c r="I1991" i="1"/>
  <c r="I1990" s="1"/>
  <c r="H1991"/>
  <c r="H1990" s="1"/>
  <c r="G1991"/>
  <c r="G1990" s="1"/>
  <c r="I1774"/>
  <c r="I1771" s="1"/>
  <c r="I1770" s="1"/>
  <c r="H1774"/>
  <c r="H1771" s="1"/>
  <c r="H1770" s="1"/>
  <c r="G1774"/>
  <c r="G1771" s="1"/>
  <c r="G1770" s="1"/>
  <c r="I1350" i="3"/>
  <c r="H1350"/>
  <c r="G1350"/>
  <c r="I1588" i="1"/>
  <c r="I1585" s="1"/>
  <c r="I1584" s="1"/>
  <c r="H1588"/>
  <c r="H1585" s="1"/>
  <c r="H1584" s="1"/>
  <c r="G1588"/>
  <c r="G1585" s="1"/>
  <c r="G1584" s="1"/>
  <c r="J1016" i="3"/>
  <c r="K1016"/>
  <c r="L1016"/>
  <c r="M1016"/>
  <c r="N1016"/>
  <c r="O1016"/>
  <c r="H1019"/>
  <c r="I1019"/>
  <c r="J1019"/>
  <c r="K1019"/>
  <c r="L1019"/>
  <c r="M1019"/>
  <c r="N1019"/>
  <c r="O1019"/>
  <c r="H1022"/>
  <c r="I1022"/>
  <c r="J1022"/>
  <c r="K1022"/>
  <c r="L1022"/>
  <c r="M1022"/>
  <c r="N1022"/>
  <c r="O1022"/>
  <c r="H1025"/>
  <c r="I1025"/>
  <c r="H1034"/>
  <c r="I1034"/>
  <c r="J1034"/>
  <c r="K1034"/>
  <c r="L1034"/>
  <c r="M1034"/>
  <c r="N1034"/>
  <c r="O1034"/>
  <c r="H1357"/>
  <c r="I1357"/>
  <c r="G1357"/>
  <c r="G1463" i="1"/>
  <c r="I1463"/>
  <c r="H1463"/>
  <c r="H1460" s="1"/>
  <c r="H1459" s="1"/>
  <c r="G1019" i="3"/>
  <c r="H1016"/>
  <c r="I1017"/>
  <c r="I1016" s="1"/>
  <c r="G1017"/>
  <c r="I1241" i="1"/>
  <c r="I1240" s="1"/>
  <c r="I1239" s="1"/>
  <c r="H1241"/>
  <c r="H1240" s="1"/>
  <c r="H1239" s="1"/>
  <c r="G1241"/>
  <c r="G1240" s="1"/>
  <c r="G1239" s="1"/>
  <c r="G1203"/>
  <c r="G1202" s="1"/>
  <c r="H1203"/>
  <c r="H1202" s="1"/>
  <c r="I1203"/>
  <c r="I1202" s="1"/>
  <c r="I1228"/>
  <c r="H1228"/>
  <c r="G1228"/>
  <c r="I1226"/>
  <c r="H1226"/>
  <c r="G1226"/>
  <c r="G1223"/>
  <c r="G1222" s="1"/>
  <c r="I1223"/>
  <c r="I1222" s="1"/>
  <c r="H1223"/>
  <c r="H1222" s="1"/>
  <c r="I1180"/>
  <c r="I1179" s="1"/>
  <c r="I1178" s="1"/>
  <c r="H1180"/>
  <c r="H1179" s="1"/>
  <c r="H1178" s="1"/>
  <c r="G1180"/>
  <c r="G1179" s="1"/>
  <c r="G1178" s="1"/>
  <c r="I940" i="3"/>
  <c r="I939" s="1"/>
  <c r="H940"/>
  <c r="H939" s="1"/>
  <c r="G940"/>
  <c r="G939" s="1"/>
  <c r="J932" s="1"/>
  <c r="G803" i="1"/>
  <c r="G802" s="1"/>
  <c r="I803"/>
  <c r="I802" s="1"/>
  <c r="H803"/>
  <c r="H802" s="1"/>
  <c r="I699"/>
  <c r="H699"/>
  <c r="G699"/>
  <c r="G692" s="1"/>
  <c r="G691" s="1"/>
  <c r="G697"/>
  <c r="I336" i="3"/>
  <c r="I335" s="1"/>
  <c r="H336"/>
  <c r="H335" s="1"/>
  <c r="G336"/>
  <c r="G335" s="1"/>
  <c r="H589" i="1"/>
  <c r="H588" s="1"/>
  <c r="I589"/>
  <c r="I588" s="1"/>
  <c r="G589"/>
  <c r="G588" s="1"/>
  <c r="I422" i="3"/>
  <c r="I421" s="1"/>
  <c r="H422"/>
  <c r="H421" s="1"/>
  <c r="G422"/>
  <c r="G421" s="1"/>
  <c r="I574" i="1"/>
  <c r="I573" s="1"/>
  <c r="H574"/>
  <c r="H573" s="1"/>
  <c r="G574"/>
  <c r="G573" s="1"/>
  <c r="I543" i="3"/>
  <c r="I542" s="1"/>
  <c r="H543"/>
  <c r="H542" s="1"/>
  <c r="G543"/>
  <c r="G542" s="1"/>
  <c r="I477" i="1"/>
  <c r="I476" s="1"/>
  <c r="H477"/>
  <c r="H476" s="1"/>
  <c r="G477"/>
  <c r="G476" s="1"/>
  <c r="K908" i="3"/>
  <c r="J908"/>
  <c r="I908"/>
  <c r="I907" s="1"/>
  <c r="H908"/>
  <c r="H907" s="1"/>
  <c r="G908"/>
  <c r="G907" s="1"/>
  <c r="I256" i="1"/>
  <c r="I255" s="1"/>
  <c r="H256"/>
  <c r="H255" s="1"/>
  <c r="G256"/>
  <c r="G255" s="1"/>
  <c r="G311"/>
  <c r="G304" s="1"/>
  <c r="I311"/>
  <c r="H311"/>
  <c r="G309"/>
  <c r="I253"/>
  <c r="I252" s="1"/>
  <c r="I251" s="1"/>
  <c r="H253"/>
  <c r="H252" s="1"/>
  <c r="H251" s="1"/>
  <c r="G253"/>
  <c r="G252" s="1"/>
  <c r="G251" s="1"/>
  <c r="K897" i="3"/>
  <c r="J897"/>
  <c r="I897"/>
  <c r="I896" s="1"/>
  <c r="H897"/>
  <c r="H896" s="1"/>
  <c r="G897"/>
  <c r="G896" s="1"/>
  <c r="I71" i="1"/>
  <c r="I70" s="1"/>
  <c r="H71"/>
  <c r="H70" s="1"/>
  <c r="G71"/>
  <c r="G70" s="1"/>
  <c r="H1457" l="1"/>
  <c r="I1008" i="3"/>
  <c r="H1008"/>
  <c r="G1014"/>
  <c r="I1225" i="1"/>
  <c r="I1460"/>
  <c r="I1459" s="1"/>
  <c r="G1225"/>
  <c r="H1225"/>
  <c r="G1460"/>
  <c r="G1459" s="1"/>
  <c r="G1074" i="3"/>
  <c r="G1073" s="1"/>
  <c r="G1820" i="1"/>
  <c r="G1879" s="1"/>
  <c r="G1878" s="1"/>
  <c r="G365" i="3"/>
  <c r="G543" i="1"/>
  <c r="G542" s="1"/>
  <c r="I543"/>
  <c r="H543"/>
  <c r="H1453" l="1"/>
  <c r="I1457"/>
  <c r="G1457"/>
  <c r="G499" i="3"/>
  <c r="G498" s="1"/>
  <c r="G497" s="1"/>
  <c r="I498"/>
  <c r="I497" s="1"/>
  <c r="H498"/>
  <c r="H497" s="1"/>
  <c r="I620" i="1"/>
  <c r="I619" s="1"/>
  <c r="H620"/>
  <c r="H619" s="1"/>
  <c r="G620"/>
  <c r="G619" s="1"/>
  <c r="G592" i="3"/>
  <c r="G591" s="1"/>
  <c r="G587"/>
  <c r="G586" s="1"/>
  <c r="G582"/>
  <c r="G581" s="1"/>
  <c r="I591"/>
  <c r="H591"/>
  <c r="I589"/>
  <c r="H589"/>
  <c r="G589"/>
  <c r="I586"/>
  <c r="H586"/>
  <c r="I584"/>
  <c r="H584"/>
  <c r="G584"/>
  <c r="I581"/>
  <c r="H581"/>
  <c r="I579"/>
  <c r="H579"/>
  <c r="G579"/>
  <c r="I879" i="1"/>
  <c r="H879"/>
  <c r="G879"/>
  <c r="I877"/>
  <c r="H877"/>
  <c r="G877"/>
  <c r="I874"/>
  <c r="H874"/>
  <c r="G874"/>
  <c r="I872"/>
  <c r="H872"/>
  <c r="G872"/>
  <c r="I866"/>
  <c r="H866"/>
  <c r="G866"/>
  <c r="I864"/>
  <c r="H864"/>
  <c r="G864"/>
  <c r="G385" i="3"/>
  <c r="G384" s="1"/>
  <c r="I382"/>
  <c r="I381" s="1"/>
  <c r="H382"/>
  <c r="H381" s="1"/>
  <c r="G382"/>
  <c r="I551" i="1"/>
  <c r="I548" s="1"/>
  <c r="H551"/>
  <c r="H548" s="1"/>
  <c r="G551"/>
  <c r="I549"/>
  <c r="H549"/>
  <c r="G549"/>
  <c r="G391" i="3"/>
  <c r="G390" s="1"/>
  <c r="G389" s="1"/>
  <c r="I390"/>
  <c r="H390"/>
  <c r="I387"/>
  <c r="H387"/>
  <c r="G387"/>
  <c r="I556" i="1"/>
  <c r="I553" s="1"/>
  <c r="I524" s="1"/>
  <c r="H556"/>
  <c r="H553" s="1"/>
  <c r="H524" s="1"/>
  <c r="G556"/>
  <c r="I554"/>
  <c r="H554"/>
  <c r="G554"/>
  <c r="G444"/>
  <c r="G653" i="3"/>
  <c r="G652" s="1"/>
  <c r="G651" s="1"/>
  <c r="I652"/>
  <c r="I651" s="1"/>
  <c r="H652"/>
  <c r="H651" s="1"/>
  <c r="I1950" i="1"/>
  <c r="I1949" s="1"/>
  <c r="H1950"/>
  <c r="H1949" s="1"/>
  <c r="G1950"/>
  <c r="G1949" s="1"/>
  <c r="G1928"/>
  <c r="H386" i="3" l="1"/>
  <c r="H389"/>
  <c r="I386"/>
  <c r="I389"/>
  <c r="I578"/>
  <c r="H583"/>
  <c r="G1456" i="1"/>
  <c r="G1453" s="1"/>
  <c r="I588" i="3"/>
  <c r="I583"/>
  <c r="I876" i="1"/>
  <c r="G863"/>
  <c r="I871"/>
  <c r="I863"/>
  <c r="G871"/>
  <c r="H876"/>
  <c r="G553"/>
  <c r="G524" s="1"/>
  <c r="H871"/>
  <c r="H588" i="3"/>
  <c r="H578"/>
  <c r="G578"/>
  <c r="G588"/>
  <c r="G583"/>
  <c r="G876" i="1"/>
  <c r="G381" i="3"/>
  <c r="H863" i="1"/>
  <c r="G386" i="3"/>
  <c r="G548" i="1"/>
  <c r="I443"/>
  <c r="I442" s="1"/>
  <c r="I441" s="1"/>
  <c r="I440" s="1"/>
  <c r="H443"/>
  <c r="H442" s="1"/>
  <c r="H441" s="1"/>
  <c r="H440" s="1"/>
  <c r="G443"/>
  <c r="G442" s="1"/>
  <c r="G441" s="1"/>
  <c r="G440" s="1"/>
  <c r="G813" i="3"/>
  <c r="G812" s="1"/>
  <c r="I813"/>
  <c r="I812" s="1"/>
  <c r="H813"/>
  <c r="H812" s="1"/>
  <c r="I191" i="1"/>
  <c r="I190" s="1"/>
  <c r="H191"/>
  <c r="H190" s="1"/>
  <c r="G191"/>
  <c r="G190" s="1"/>
  <c r="G805" i="3"/>
  <c r="G804" s="1"/>
  <c r="G803" s="1"/>
  <c r="G811"/>
  <c r="G810" s="1"/>
  <c r="G809" s="1"/>
  <c r="K810"/>
  <c r="J810"/>
  <c r="I810"/>
  <c r="I809" s="1"/>
  <c r="H810"/>
  <c r="H809" s="1"/>
  <c r="I68" i="1"/>
  <c r="I67" s="1"/>
  <c r="H68"/>
  <c r="H67" s="1"/>
  <c r="G68"/>
  <c r="G67" s="1"/>
  <c r="I804" i="3"/>
  <c r="I803" s="1"/>
  <c r="H804"/>
  <c r="H803" s="1"/>
  <c r="I185" i="1"/>
  <c r="I184" s="1"/>
  <c r="H185"/>
  <c r="H184" s="1"/>
  <c r="G808" i="3"/>
  <c r="G807" s="1"/>
  <c r="G806" s="1"/>
  <c r="I807"/>
  <c r="I806" s="1"/>
  <c r="H807"/>
  <c r="H806" s="1"/>
  <c r="I188" i="1"/>
  <c r="I187" s="1"/>
  <c r="H188"/>
  <c r="H187" s="1"/>
  <c r="G188"/>
  <c r="G187" s="1"/>
  <c r="G521" i="3"/>
  <c r="I503" i="1"/>
  <c r="I502" s="1"/>
  <c r="I475" s="1"/>
  <c r="H503"/>
  <c r="H502" s="1"/>
  <c r="H475" s="1"/>
  <c r="G503"/>
  <c r="G502" s="1"/>
  <c r="G475" s="1"/>
  <c r="G1080" i="3"/>
  <c r="G1079" s="1"/>
  <c r="G1078" s="1"/>
  <c r="I1079"/>
  <c r="I1078" s="1"/>
  <c r="H1079"/>
  <c r="H1078" s="1"/>
  <c r="I1826" i="1"/>
  <c r="I1825" s="1"/>
  <c r="H1826"/>
  <c r="H1825" s="1"/>
  <c r="G1826"/>
  <c r="G1825" s="1"/>
  <c r="G1242" i="3"/>
  <c r="G1241" s="1"/>
  <c r="G1240" s="1"/>
  <c r="I1241"/>
  <c r="I1240" s="1"/>
  <c r="H1241"/>
  <c r="H1240" s="1"/>
  <c r="I670" i="1"/>
  <c r="I669" s="1"/>
  <c r="H670"/>
  <c r="H669" s="1"/>
  <c r="G670"/>
  <c r="G669" s="1"/>
  <c r="G675"/>
  <c r="G478" i="3"/>
  <c r="G185" i="1" l="1"/>
  <c r="G184" s="1"/>
  <c r="G512"/>
  <c r="G511" s="1"/>
  <c r="H506"/>
  <c r="H505" s="1"/>
  <c r="I506"/>
  <c r="I505" s="1"/>
  <c r="G506"/>
  <c r="G505" s="1"/>
  <c r="G547" i="3"/>
  <c r="G512"/>
  <c r="G1141"/>
  <c r="G1140" s="1"/>
  <c r="H1138"/>
  <c r="H1137" s="1"/>
  <c r="G1138"/>
  <c r="I1137"/>
  <c r="G1927" i="1"/>
  <c r="H1925"/>
  <c r="H1924" s="1"/>
  <c r="G1925"/>
  <c r="I1924"/>
  <c r="G1137" i="3" l="1"/>
  <c r="G1924" i="1"/>
  <c r="H895" i="3"/>
  <c r="I895"/>
  <c r="J327"/>
  <c r="K327"/>
  <c r="L327"/>
  <c r="M327"/>
  <c r="N327"/>
  <c r="O327"/>
  <c r="G1146" l="1"/>
  <c r="G1145" s="1"/>
  <c r="H1143"/>
  <c r="H1142" s="1"/>
  <c r="G1143"/>
  <c r="I1142"/>
  <c r="G895"/>
  <c r="G417"/>
  <c r="G1142" l="1"/>
  <c r="H1161" l="1"/>
  <c r="H1160" s="1"/>
  <c r="H1159" s="1"/>
  <c r="I1160"/>
  <c r="I1159" s="1"/>
  <c r="G1160"/>
  <c r="G1159" s="1"/>
  <c r="I1359" i="1"/>
  <c r="I1358" s="1"/>
  <c r="I1357" s="1"/>
  <c r="H1359"/>
  <c r="H1358" s="1"/>
  <c r="H1357" s="1"/>
  <c r="G1359"/>
  <c r="G1358" s="1"/>
  <c r="G1357" s="1"/>
  <c r="G447" i="3"/>
  <c r="G446" s="1"/>
  <c r="G445" s="1"/>
  <c r="I446"/>
  <c r="I445" s="1"/>
  <c r="H446"/>
  <c r="H445" s="1"/>
  <c r="I742" i="1"/>
  <c r="I741" s="1"/>
  <c r="H742"/>
  <c r="H741" s="1"/>
  <c r="G742"/>
  <c r="G741" s="1"/>
  <c r="G364" i="3"/>
  <c r="G363" s="1"/>
  <c r="I364"/>
  <c r="H364"/>
  <c r="I538" i="1"/>
  <c r="H538"/>
  <c r="G538"/>
  <c r="I477" i="3" l="1"/>
  <c r="I476" s="1"/>
  <c r="H477"/>
  <c r="H476" s="1"/>
  <c r="G477"/>
  <c r="G476" s="1"/>
  <c r="I601" i="1"/>
  <c r="I600" s="1"/>
  <c r="H601"/>
  <c r="H600" s="1"/>
  <c r="G601"/>
  <c r="G600" s="1"/>
  <c r="G400" i="3"/>
  <c r="G399" s="1"/>
  <c r="G398" s="1"/>
  <c r="G393"/>
  <c r="G392" s="1"/>
  <c r="I399"/>
  <c r="I398" s="1"/>
  <c r="H399"/>
  <c r="H398" s="1"/>
  <c r="I559" i="1"/>
  <c r="I558" s="1"/>
  <c r="H559"/>
  <c r="H558" s="1"/>
  <c r="G559"/>
  <c r="G558" s="1"/>
  <c r="G231" i="3" l="1"/>
  <c r="G1732" i="1"/>
  <c r="G213" i="3"/>
  <c r="G1714" i="1"/>
  <c r="G236" i="3" l="1"/>
  <c r="G235" s="1"/>
  <c r="L235"/>
  <c r="I235"/>
  <c r="H235"/>
  <c r="G1737" i="1"/>
  <c r="G1736" s="1"/>
  <c r="I1736"/>
  <c r="H1736"/>
  <c r="G208" i="3"/>
  <c r="G1709" i="1"/>
  <c r="G938" i="3"/>
  <c r="I800" i="1"/>
  <c r="I799" s="1"/>
  <c r="I798" s="1"/>
  <c r="H800"/>
  <c r="H799" s="1"/>
  <c r="H798" s="1"/>
  <c r="I459" i="3"/>
  <c r="H459"/>
  <c r="G459"/>
  <c r="I458"/>
  <c r="H458"/>
  <c r="G458"/>
  <c r="I571" i="1"/>
  <c r="H571"/>
  <c r="G571"/>
  <c r="I570"/>
  <c r="H570"/>
  <c r="G570"/>
  <c r="I455" i="3"/>
  <c r="H455"/>
  <c r="G455"/>
  <c r="I568" i="1"/>
  <c r="H568"/>
  <c r="G568"/>
  <c r="I567"/>
  <c r="H567"/>
  <c r="G567"/>
  <c r="I565"/>
  <c r="H565"/>
  <c r="G565"/>
  <c r="G96" s="1"/>
  <c r="G95" s="1"/>
  <c r="I177" i="3"/>
  <c r="I176" s="1"/>
  <c r="H177"/>
  <c r="H176" s="1"/>
  <c r="G177"/>
  <c r="G176" s="1"/>
  <c r="I1274" i="1"/>
  <c r="I1273" s="1"/>
  <c r="H1274"/>
  <c r="H1273" s="1"/>
  <c r="G1274"/>
  <c r="G1273" s="1"/>
  <c r="G800" l="1"/>
  <c r="G799" s="1"/>
  <c r="G798" s="1"/>
  <c r="I696" i="3"/>
  <c r="I695" s="1"/>
  <c r="H696"/>
  <c r="H695" s="1"/>
  <c r="G696"/>
  <c r="G695" s="1"/>
  <c r="I1988" i="1"/>
  <c r="I1987" s="1"/>
  <c r="G1988"/>
  <c r="G1987" s="1"/>
  <c r="H1988"/>
  <c r="H1987" s="1"/>
  <c r="I251" i="3"/>
  <c r="I250" s="1"/>
  <c r="H251"/>
  <c r="H250" s="1"/>
  <c r="G251"/>
  <c r="G250" s="1"/>
  <c r="G1746" i="1"/>
  <c r="G1745" s="1"/>
  <c r="I1746"/>
  <c r="I1745" s="1"/>
  <c r="H1746"/>
  <c r="H1745" s="1"/>
  <c r="I937" i="3"/>
  <c r="I936" s="1"/>
  <c r="H937"/>
  <c r="H936" s="1"/>
  <c r="G937"/>
  <c r="G936" s="1"/>
  <c r="G86" i="1"/>
  <c r="G85" s="1"/>
  <c r="G84" s="1"/>
  <c r="I86"/>
  <c r="I85" s="1"/>
  <c r="I84" s="1"/>
  <c r="H86"/>
  <c r="H85" s="1"/>
  <c r="H84" s="1"/>
  <c r="I1076" i="3"/>
  <c r="I1075" s="1"/>
  <c r="H1076"/>
  <c r="H1075" s="1"/>
  <c r="G1076"/>
  <c r="G1075" s="1"/>
  <c r="I1823" i="1" l="1"/>
  <c r="I1822" s="1"/>
  <c r="H1823"/>
  <c r="H1822" s="1"/>
  <c r="G1823"/>
  <c r="G1822" s="1"/>
  <c r="J961" i="3"/>
  <c r="K961"/>
  <c r="L961"/>
  <c r="M961"/>
  <c r="N961"/>
  <c r="O961"/>
  <c r="H962"/>
  <c r="H961" s="1"/>
  <c r="H960" s="1"/>
  <c r="I962"/>
  <c r="I961" s="1"/>
  <c r="I960" s="1"/>
  <c r="H1252" i="1"/>
  <c r="I1252"/>
  <c r="H1013" i="3"/>
  <c r="H1012" s="1"/>
  <c r="I1013"/>
  <c r="I1012" s="1"/>
  <c r="H1186" i="1"/>
  <c r="H1185" s="1"/>
  <c r="I1186"/>
  <c r="I1185" s="1"/>
  <c r="I1393" i="3"/>
  <c r="I1392" s="1"/>
  <c r="I1391" s="1"/>
  <c r="H1393"/>
  <c r="H1392" s="1"/>
  <c r="H1391" s="1"/>
  <c r="G1393"/>
  <c r="G1392" s="1"/>
  <c r="G1391" s="1"/>
  <c r="I1164" i="1"/>
  <c r="I1163" s="1"/>
  <c r="I1162" s="1"/>
  <c r="H1164"/>
  <c r="H1163" s="1"/>
  <c r="H1162" s="1"/>
  <c r="G1164"/>
  <c r="G1163" s="1"/>
  <c r="G1162" s="1"/>
  <c r="H1251" l="1"/>
  <c r="I1251"/>
  <c r="G472" i="3"/>
  <c r="H362"/>
  <c r="H328" s="1"/>
  <c r="I362"/>
  <c r="I328" s="1"/>
  <c r="G471" l="1"/>
  <c r="G470" s="1"/>
  <c r="I945" i="1"/>
  <c r="I944" s="1"/>
  <c r="H945"/>
  <c r="H944" s="1"/>
  <c r="G945"/>
  <c r="G944" s="1"/>
  <c r="I480" i="3"/>
  <c r="I479" s="1"/>
  <c r="H480"/>
  <c r="H479" s="1"/>
  <c r="G480"/>
  <c r="G479" s="1"/>
  <c r="I604" i="1"/>
  <c r="I603" s="1"/>
  <c r="H604"/>
  <c r="H603" s="1"/>
  <c r="G604"/>
  <c r="G603" s="1"/>
  <c r="G419" i="3"/>
  <c r="G418" s="1"/>
  <c r="I595" i="1"/>
  <c r="I594" s="1"/>
  <c r="H595"/>
  <c r="H594" s="1"/>
  <c r="G595"/>
  <c r="G594" s="1"/>
  <c r="H1338" i="3"/>
  <c r="I1338"/>
  <c r="H881"/>
  <c r="H880" s="1"/>
  <c r="I881"/>
  <c r="I880" s="1"/>
  <c r="H894"/>
  <c r="H893" s="1"/>
  <c r="I894"/>
  <c r="I893" s="1"/>
  <c r="K884"/>
  <c r="J884"/>
  <c r="I884"/>
  <c r="I883" s="1"/>
  <c r="H884"/>
  <c r="H883" s="1"/>
  <c r="G884"/>
  <c r="G883" s="1"/>
  <c r="I249" i="1"/>
  <c r="I248" s="1"/>
  <c r="H249"/>
  <c r="H248" s="1"/>
  <c r="G249"/>
  <c r="G248" s="1"/>
  <c r="H246"/>
  <c r="H245" s="1"/>
  <c r="I246"/>
  <c r="I245" s="1"/>
  <c r="H243"/>
  <c r="H242" s="1"/>
  <c r="I243"/>
  <c r="I242" s="1"/>
  <c r="K887" i="3"/>
  <c r="J887"/>
  <c r="I887"/>
  <c r="I886" s="1"/>
  <c r="H887"/>
  <c r="H886" s="1"/>
  <c r="G887"/>
  <c r="G886" s="1"/>
  <c r="H82" i="1"/>
  <c r="H81" s="1"/>
  <c r="I82"/>
  <c r="I81" s="1"/>
  <c r="G82"/>
  <c r="G81" s="1"/>
  <c r="G894" i="3"/>
  <c r="G893" s="1"/>
  <c r="G243" i="1"/>
  <c r="G242" s="1"/>
  <c r="K881" i="3"/>
  <c r="J881"/>
  <c r="G881"/>
  <c r="G880" s="1"/>
  <c r="G246" i="1"/>
  <c r="G245" s="1"/>
  <c r="K878" i="3"/>
  <c r="J878"/>
  <c r="G878"/>
  <c r="G877" s="1"/>
  <c r="G79" i="1"/>
  <c r="G78" s="1"/>
  <c r="G193" i="3" l="1"/>
  <c r="I982" i="1" l="1"/>
  <c r="H982"/>
  <c r="G982"/>
  <c r="I1567"/>
  <c r="I1566" s="1"/>
  <c r="I1565" s="1"/>
  <c r="H1567"/>
  <c r="H1566" s="1"/>
  <c r="H1565" s="1"/>
  <c r="G1567"/>
  <c r="G1566" s="1"/>
  <c r="G1565" s="1"/>
  <c r="I511" i="3"/>
  <c r="I510" s="1"/>
  <c r="H511"/>
  <c r="H510" s="1"/>
  <c r="G511"/>
  <c r="G510" s="1"/>
  <c r="G780" i="1"/>
  <c r="G779" s="1"/>
  <c r="I780"/>
  <c r="I779" s="1"/>
  <c r="H780"/>
  <c r="H779" s="1"/>
  <c r="G1779"/>
  <c r="I416" i="3"/>
  <c r="H416"/>
  <c r="G416"/>
  <c r="I564" i="1"/>
  <c r="H564"/>
  <c r="G564"/>
  <c r="J1426" i="3" l="1"/>
  <c r="K1426"/>
  <c r="M1426"/>
  <c r="N1426"/>
  <c r="O1426"/>
  <c r="G754" i="1" l="1"/>
  <c r="K795" i="3" l="1"/>
  <c r="J795"/>
  <c r="I795"/>
  <c r="I794" s="1"/>
  <c r="H795"/>
  <c r="H794" s="1"/>
  <c r="G795"/>
  <c r="G794" s="1"/>
  <c r="I43" i="1"/>
  <c r="I42" s="1"/>
  <c r="H43"/>
  <c r="H42" s="1"/>
  <c r="G43"/>
  <c r="G42" s="1"/>
  <c r="G1034" i="3" l="1"/>
  <c r="I193" l="1"/>
  <c r="I192" s="1"/>
  <c r="I191" s="1"/>
  <c r="I1695" i="1"/>
  <c r="I1694" s="1"/>
  <c r="H264" i="3"/>
  <c r="H263" s="1"/>
  <c r="H192"/>
  <c r="H191" s="1"/>
  <c r="G192"/>
  <c r="G191" s="1"/>
  <c r="H1695" i="1"/>
  <c r="H1694" s="1"/>
  <c r="G1695"/>
  <c r="G1694" s="1"/>
  <c r="I227" i="3"/>
  <c r="H227"/>
  <c r="I1758" i="1"/>
  <c r="H1758" l="1"/>
  <c r="I264" i="3"/>
  <c r="I263" s="1"/>
  <c r="G638"/>
  <c r="H116" i="1"/>
  <c r="I488" i="3"/>
  <c r="H488"/>
  <c r="G490"/>
  <c r="I977"/>
  <c r="I976" s="1"/>
  <c r="H977"/>
  <c r="H976" s="1"/>
  <c r="H438" i="1"/>
  <c r="I438"/>
  <c r="I952" i="3"/>
  <c r="H952"/>
  <c r="G952"/>
  <c r="I521" l="1"/>
  <c r="H521"/>
  <c r="G440" l="1"/>
  <c r="G439" s="1"/>
  <c r="G438" s="1"/>
  <c r="G426"/>
  <c r="H115" i="1" l="1"/>
  <c r="G118"/>
  <c r="I628" i="3"/>
  <c r="H628"/>
  <c r="G628"/>
  <c r="I17" i="1"/>
  <c r="H17"/>
  <c r="G17"/>
  <c r="I320"/>
  <c r="G793" i="3"/>
  <c r="H320" i="1"/>
  <c r="I844" i="3" l="1"/>
  <c r="I843" s="1"/>
  <c r="I842" s="1"/>
  <c r="H844"/>
  <c r="H843" s="1"/>
  <c r="H842" s="1"/>
  <c r="G844"/>
  <c r="G843" s="1"/>
  <c r="G842" s="1"/>
  <c r="I838"/>
  <c r="I837" s="1"/>
  <c r="I836" s="1"/>
  <c r="H838"/>
  <c r="H837" s="1"/>
  <c r="H836" s="1"/>
  <c r="I1133" i="1"/>
  <c r="I1132" s="1"/>
  <c r="H1133"/>
  <c r="H1132" s="1"/>
  <c r="G1133"/>
  <c r="G1132" s="1"/>
  <c r="G1137"/>
  <c r="G1136" s="1"/>
  <c r="H1137"/>
  <c r="H1136" s="1"/>
  <c r="I1137"/>
  <c r="I1136" s="1"/>
  <c r="G838" i="3"/>
  <c r="I27"/>
  <c r="H27"/>
  <c r="G49"/>
  <c r="I81" l="1"/>
  <c r="H81"/>
  <c r="H981" i="1" l="1"/>
  <c r="I981"/>
  <c r="G981"/>
  <c r="G32" i="3"/>
  <c r="G1109" i="1"/>
  <c r="H532"/>
  <c r="H65"/>
  <c r="G1080"/>
  <c r="G758"/>
  <c r="G753" s="1"/>
  <c r="G210"/>
  <c r="G1272" i="3" l="1"/>
  <c r="G571"/>
  <c r="H412"/>
  <c r="I412"/>
  <c r="G1768" i="1" l="1"/>
  <c r="G1767" s="1"/>
  <c r="H1768"/>
  <c r="H1767" s="1"/>
  <c r="I1768"/>
  <c r="I1767" s="1"/>
  <c r="G1724"/>
  <c r="G1723" s="1"/>
  <c r="H1167"/>
  <c r="I1167"/>
  <c r="H1123"/>
  <c r="I1123"/>
  <c r="G1123"/>
  <c r="H1063"/>
  <c r="I1063"/>
  <c r="G1063"/>
  <c r="G249" i="3" l="1"/>
  <c r="G248" s="1"/>
  <c r="G247" s="1"/>
  <c r="G1743" i="1"/>
  <c r="G1742" s="1"/>
  <c r="G219" i="3"/>
  <c r="G218" s="1"/>
  <c r="G217" s="1"/>
  <c r="G1719" i="1"/>
  <c r="G1718" s="1"/>
  <c r="G81" i="3" l="1"/>
  <c r="G1335" i="1"/>
  <c r="G347"/>
  <c r="G1564"/>
  <c r="G874" i="3"/>
  <c r="G873" s="1"/>
  <c r="G876"/>
  <c r="G177" i="1"/>
  <c r="I526" l="1"/>
  <c r="I331" i="3" s="1"/>
  <c r="H526" i="1"/>
  <c r="H331" i="3" s="1"/>
  <c r="H469"/>
  <c r="I469"/>
  <c r="G863"/>
  <c r="G1370"/>
  <c r="G1359"/>
  <c r="G1278"/>
  <c r="I1278"/>
  <c r="H1278"/>
  <c r="G868"/>
  <c r="G871"/>
  <c r="G469" l="1"/>
  <c r="G468" s="1"/>
  <c r="G467" s="1"/>
  <c r="I468"/>
  <c r="I467" s="1"/>
  <c r="H468"/>
  <c r="H467" s="1"/>
  <c r="G1269"/>
  <c r="G1268" s="1"/>
  <c r="G1872" i="1"/>
  <c r="G1871" s="1"/>
  <c r="G1811"/>
  <c r="G1810" s="1"/>
  <c r="G143" i="3"/>
  <c r="G142" s="1"/>
  <c r="G1334" i="1"/>
  <c r="G1271" i="3"/>
  <c r="G1270" s="1"/>
  <c r="G1206" i="1"/>
  <c r="G1205" s="1"/>
  <c r="G557" i="3"/>
  <c r="G556" s="1"/>
  <c r="G555" s="1"/>
  <c r="G560"/>
  <c r="G559" s="1"/>
  <c r="G558" s="1"/>
  <c r="I559"/>
  <c r="H559"/>
  <c r="I557"/>
  <c r="H557"/>
  <c r="I555"/>
  <c r="H555"/>
  <c r="G851" i="1"/>
  <c r="G463" i="3"/>
  <c r="G462" s="1"/>
  <c r="G461" s="1"/>
  <c r="I462"/>
  <c r="I461" s="1"/>
  <c r="H462"/>
  <c r="H461" s="1"/>
  <c r="I751" i="1"/>
  <c r="I750" s="1"/>
  <c r="H751"/>
  <c r="H750" s="1"/>
  <c r="G751"/>
  <c r="G750" s="1"/>
  <c r="G488" i="3"/>
  <c r="G487" s="1"/>
  <c r="G486" s="1"/>
  <c r="I487"/>
  <c r="I486" s="1"/>
  <c r="H487"/>
  <c r="H486" s="1"/>
  <c r="H608" i="1"/>
  <c r="H607" s="1"/>
  <c r="H606" s="1"/>
  <c r="I608"/>
  <c r="I607" s="1"/>
  <c r="I606" s="1"/>
  <c r="G608"/>
  <c r="G607" s="1"/>
  <c r="G606" s="1"/>
  <c r="G331" i="3"/>
  <c r="G330" s="1"/>
  <c r="L330"/>
  <c r="M330" s="1"/>
  <c r="I330"/>
  <c r="I329" s="1"/>
  <c r="H330"/>
  <c r="H329" s="1"/>
  <c r="I525" i="1"/>
  <c r="H525"/>
  <c r="G526"/>
  <c r="G525" s="1"/>
  <c r="G977" i="3"/>
  <c r="G976" s="1"/>
  <c r="G438" i="1"/>
  <c r="G329" i="3" l="1"/>
  <c r="G324"/>
  <c r="G317" s="1"/>
  <c r="G1267"/>
  <c r="I614"/>
  <c r="I613" s="1"/>
  <c r="H614"/>
  <c r="H613" s="1"/>
  <c r="G614"/>
  <c r="G613" s="1"/>
  <c r="I1910" i="1"/>
  <c r="I1909" s="1"/>
  <c r="H1910"/>
  <c r="H1909" s="1"/>
  <c r="G1910"/>
  <c r="G1909" s="1"/>
  <c r="G1913"/>
  <c r="G1912" s="1"/>
  <c r="H1913"/>
  <c r="H1912" s="1"/>
  <c r="I1913"/>
  <c r="I1912" s="1"/>
  <c r="I1908" l="1"/>
  <c r="G1908"/>
  <c r="H1908"/>
  <c r="G1149" i="3"/>
  <c r="G1148" s="1"/>
  <c r="G1147" s="1"/>
  <c r="G1373"/>
  <c r="G264"/>
  <c r="G1918" i="1" l="1"/>
  <c r="G1917" s="1"/>
  <c r="G139" i="3"/>
  <c r="G141"/>
  <c r="G140" s="1"/>
  <c r="I1332" i="1"/>
  <c r="H1332"/>
  <c r="G1332"/>
  <c r="I429"/>
  <c r="I428" s="1"/>
  <c r="I427" s="1"/>
  <c r="I426" s="1"/>
  <c r="I425" s="1"/>
  <c r="I415" s="1"/>
  <c r="I414" s="1"/>
  <c r="I413" s="1"/>
  <c r="H429"/>
  <c r="H428" s="1"/>
  <c r="H427" s="1"/>
  <c r="H426" s="1"/>
  <c r="H425" s="1"/>
  <c r="H415" s="1"/>
  <c r="H414" s="1"/>
  <c r="H413" s="1"/>
  <c r="G689"/>
  <c r="G688" s="1"/>
  <c r="G1368" i="3"/>
  <c r="G1367" s="1"/>
  <c r="G1366" s="1"/>
  <c r="I1367"/>
  <c r="I1366" s="1"/>
  <c r="H1367"/>
  <c r="H1366" s="1"/>
  <c r="H774" i="1" l="1"/>
  <c r="H773" s="1"/>
  <c r="I774"/>
  <c r="I773" s="1"/>
  <c r="G774"/>
  <c r="G773" s="1"/>
  <c r="G1372" i="3" l="1"/>
  <c r="G1369" s="1"/>
  <c r="G1365" s="1"/>
  <c r="G430" i="1"/>
  <c r="G429" s="1"/>
  <c r="G428" s="1"/>
  <c r="G427" s="1"/>
  <c r="G227" i="3"/>
  <c r="G1011"/>
  <c r="G1010" s="1"/>
  <c r="G1009" s="1"/>
  <c r="G1215" i="1"/>
  <c r="G1218"/>
  <c r="G454" i="3"/>
  <c r="G452"/>
  <c r="G451"/>
  <c r="G539"/>
  <c r="G538" s="1"/>
  <c r="G537" s="1"/>
  <c r="I538"/>
  <c r="I537" s="1"/>
  <c r="H538"/>
  <c r="H537" s="1"/>
  <c r="I659" i="1"/>
  <c r="I658" s="1"/>
  <c r="H659"/>
  <c r="H658" s="1"/>
  <c r="G659"/>
  <c r="G658" s="1"/>
  <c r="G527" i="3"/>
  <c r="G526" s="1"/>
  <c r="G525" s="1"/>
  <c r="I647" i="1"/>
  <c r="I646" s="1"/>
  <c r="H647"/>
  <c r="H646" s="1"/>
  <c r="G647"/>
  <c r="G646" s="1"/>
  <c r="I526" i="3"/>
  <c r="I525" s="1"/>
  <c r="H526"/>
  <c r="H525" s="1"/>
  <c r="I641" i="1"/>
  <c r="I640" s="1"/>
  <c r="H641"/>
  <c r="H640" s="1"/>
  <c r="G641"/>
  <c r="G640" s="1"/>
  <c r="G353" i="3"/>
  <c r="G352" s="1"/>
  <c r="G351" s="1"/>
  <c r="I745" i="1"/>
  <c r="I744" s="1"/>
  <c r="H745"/>
  <c r="H744" s="1"/>
  <c r="G745"/>
  <c r="G744" s="1"/>
  <c r="G450" i="3"/>
  <c r="H341" i="1"/>
  <c r="I341"/>
  <c r="H754"/>
  <c r="I754"/>
  <c r="H758"/>
  <c r="I758"/>
  <c r="G523" i="3" l="1"/>
  <c r="G522" s="1"/>
  <c r="I753" i="1"/>
  <c r="H753"/>
  <c r="G453" i="3"/>
  <c r="G449"/>
  <c r="G448" l="1"/>
  <c r="G634"/>
  <c r="G1127"/>
  <c r="G650"/>
  <c r="I1150"/>
  <c r="G1153"/>
  <c r="I1929" i="1"/>
  <c r="I1916" s="1"/>
  <c r="G1932"/>
  <c r="G1103" i="3"/>
  <c r="G1102" s="1"/>
  <c r="G1101" s="1"/>
  <c r="G1856" i="1"/>
  <c r="G1124" i="3" s="1"/>
  <c r="I1102"/>
  <c r="I1101" s="1"/>
  <c r="H1102"/>
  <c r="H1101" s="1"/>
  <c r="I1864" i="1"/>
  <c r="I1863" s="1"/>
  <c r="H1864"/>
  <c r="H1863" s="1"/>
  <c r="G240" i="3"/>
  <c r="G1376" l="1"/>
  <c r="G1167" i="1"/>
  <c r="G1864"/>
  <c r="G1863" s="1"/>
  <c r="H1355" i="3"/>
  <c r="I1355"/>
  <c r="G1355"/>
  <c r="I1130"/>
  <c r="G1130"/>
  <c r="G1158"/>
  <c r="G1157" s="1"/>
  <c r="G1156" s="1"/>
  <c r="G1155" s="1"/>
  <c r="H926"/>
  <c r="I926"/>
  <c r="G926"/>
  <c r="G710"/>
  <c r="G550"/>
  <c r="G431"/>
  <c r="G549" l="1"/>
  <c r="G548" s="1"/>
  <c r="G1375"/>
  <c r="G263"/>
  <c r="I261"/>
  <c r="I260" s="1"/>
  <c r="I253" s="1"/>
  <c r="H261"/>
  <c r="H260" s="1"/>
  <c r="H253" s="1"/>
  <c r="G261"/>
  <c r="G258"/>
  <c r="G257" s="1"/>
  <c r="G255"/>
  <c r="G254" s="1"/>
  <c r="I846"/>
  <c r="I845" s="1"/>
  <c r="H846"/>
  <c r="H845" s="1"/>
  <c r="G846"/>
  <c r="G845" s="1"/>
  <c r="H55" i="1"/>
  <c r="H54" s="1"/>
  <c r="I54"/>
  <c r="G55"/>
  <c r="G54" s="1"/>
  <c r="I841" i="3"/>
  <c r="I840" s="1"/>
  <c r="I839" s="1"/>
  <c r="H840"/>
  <c r="H839" s="1"/>
  <c r="G840"/>
  <c r="G839" s="1"/>
  <c r="H49" i="1"/>
  <c r="H48" s="1"/>
  <c r="I49"/>
  <c r="I48" s="1"/>
  <c r="G49"/>
  <c r="G48" s="1"/>
  <c r="G260" i="3" l="1"/>
  <c r="G253" s="1"/>
  <c r="I1915" i="1"/>
  <c r="H37" i="2" s="1"/>
  <c r="G1935" i="1"/>
  <c r="G1934" s="1"/>
  <c r="I1217"/>
  <c r="H1217"/>
  <c r="G1217"/>
  <c r="G1214" s="1"/>
  <c r="G1210"/>
  <c r="G1209" s="1"/>
  <c r="G1208" s="1"/>
  <c r="G925" i="3"/>
  <c r="G924" s="1"/>
  <c r="I925"/>
  <c r="I924" s="1"/>
  <c r="H925"/>
  <c r="H924" s="1"/>
  <c r="I470" i="1"/>
  <c r="I469" s="1"/>
  <c r="H470"/>
  <c r="H469" s="1"/>
  <c r="G470"/>
  <c r="G469" s="1"/>
  <c r="H929" i="3"/>
  <c r="I929"/>
  <c r="G929"/>
  <c r="G928" s="1"/>
  <c r="G927" s="1"/>
  <c r="G339" i="1"/>
  <c r="G466" i="3"/>
  <c r="I465"/>
  <c r="I464" s="1"/>
  <c r="H465"/>
  <c r="H464" s="1"/>
  <c r="I586" i="1"/>
  <c r="I585" s="1"/>
  <c r="H586"/>
  <c r="H585" s="1"/>
  <c r="G586"/>
  <c r="G585" s="1"/>
  <c r="G1973"/>
  <c r="G1239" i="3"/>
  <c r="G1238" s="1"/>
  <c r="G1237" s="1"/>
  <c r="I1238"/>
  <c r="I1237" s="1"/>
  <c r="H1238"/>
  <c r="H1237" s="1"/>
  <c r="I792" i="1"/>
  <c r="I791" s="1"/>
  <c r="I790" s="1"/>
  <c r="H792"/>
  <c r="H791" s="1"/>
  <c r="H790" s="1"/>
  <c r="G792"/>
  <c r="G791" s="1"/>
  <c r="G790" s="1"/>
  <c r="H1930"/>
  <c r="H1929" s="1"/>
  <c r="H1916" s="1"/>
  <c r="H1848"/>
  <c r="H1130" i="3" s="1"/>
  <c r="I1152"/>
  <c r="G1152"/>
  <c r="G1151" s="1"/>
  <c r="G1150" s="1"/>
  <c r="H1845" i="1"/>
  <c r="G1930"/>
  <c r="G1929" s="1"/>
  <c r="H853" i="3"/>
  <c r="I859"/>
  <c r="H859"/>
  <c r="H802"/>
  <c r="H801" s="1"/>
  <c r="H800" s="1"/>
  <c r="I801"/>
  <c r="I800" s="1"/>
  <c r="G801"/>
  <c r="G800" s="1"/>
  <c r="I150" i="1"/>
  <c r="I149" s="1"/>
  <c r="H150"/>
  <c r="H149" s="1"/>
  <c r="G150"/>
  <c r="I112"/>
  <c r="I111" s="1"/>
  <c r="H112"/>
  <c r="H111" s="1"/>
  <c r="G112"/>
  <c r="G111" s="1"/>
  <c r="H351"/>
  <c r="H350" s="1"/>
  <c r="I351"/>
  <c r="I350" s="1"/>
  <c r="G351"/>
  <c r="G350" s="1"/>
  <c r="G245" i="3"/>
  <c r="G244" s="1"/>
  <c r="I109" i="1"/>
  <c r="I108" s="1"/>
  <c r="H109"/>
  <c r="H108" s="1"/>
  <c r="G109"/>
  <c r="G108" s="1"/>
  <c r="G554" i="3"/>
  <c r="G1753" i="1"/>
  <c r="G1752" s="1"/>
  <c r="I324"/>
  <c r="H324"/>
  <c r="G324"/>
  <c r="G837" i="3"/>
  <c r="G836" s="1"/>
  <c r="H107" i="1" l="1"/>
  <c r="H1915"/>
  <c r="G37" i="2" s="1"/>
  <c r="H1152" i="3"/>
  <c r="H1151" s="1"/>
  <c r="H1150" s="1"/>
  <c r="G465"/>
  <c r="G464" s="1"/>
  <c r="G107" i="1"/>
  <c r="G106" s="1"/>
  <c r="I107"/>
  <c r="H349"/>
  <c r="H348" s="1"/>
  <c r="G55" i="2" s="1"/>
  <c r="I349" i="1"/>
  <c r="I348" s="1"/>
  <c r="H55" i="2" s="1"/>
  <c r="G349" i="1"/>
  <c r="G348" s="1"/>
  <c r="F55" i="2" s="1"/>
  <c r="I106" i="1"/>
  <c r="H106"/>
  <c r="G694" i="3" l="1"/>
  <c r="G677"/>
  <c r="I1111" i="1" l="1"/>
  <c r="H1111"/>
  <c r="G30" i="3"/>
  <c r="G31"/>
  <c r="I644"/>
  <c r="I643" s="1"/>
  <c r="I642" s="1"/>
  <c r="H644"/>
  <c r="H643" s="1"/>
  <c r="H642" s="1"/>
  <c r="G644"/>
  <c r="G643" s="1"/>
  <c r="G642" s="1"/>
  <c r="I1765" i="1"/>
  <c r="I1764" s="1"/>
  <c r="H1765"/>
  <c r="H1764" s="1"/>
  <c r="G1765"/>
  <c r="G1764" s="1"/>
  <c r="G709" i="3"/>
  <c r="G708"/>
  <c r="G52" i="1"/>
  <c r="G51"/>
  <c r="G242" i="3"/>
  <c r="G241" s="1"/>
  <c r="G1750" i="1"/>
  <c r="G1749" s="1"/>
  <c r="I520" i="3"/>
  <c r="I519" s="1"/>
  <c r="I485" s="1"/>
  <c r="H520"/>
  <c r="H519" s="1"/>
  <c r="H485" s="1"/>
  <c r="G520"/>
  <c r="G519" s="1"/>
  <c r="I644" i="1"/>
  <c r="I643" s="1"/>
  <c r="H644"/>
  <c r="H643" s="1"/>
  <c r="G644"/>
  <c r="G643" s="1"/>
  <c r="I428" i="3"/>
  <c r="I427" s="1"/>
  <c r="H428"/>
  <c r="H427" s="1"/>
  <c r="G428"/>
  <c r="G427" s="1"/>
  <c r="I942" i="1"/>
  <c r="I941" s="1"/>
  <c r="H942"/>
  <c r="H941" s="1"/>
  <c r="G942"/>
  <c r="G941" s="1"/>
  <c r="G1922"/>
  <c r="I576" i="3"/>
  <c r="I575" s="1"/>
  <c r="I551" s="1"/>
  <c r="H576"/>
  <c r="H575" s="1"/>
  <c r="H551" s="1"/>
  <c r="G576"/>
  <c r="G575" s="1"/>
  <c r="G551" s="1"/>
  <c r="I861" i="1"/>
  <c r="I860" s="1"/>
  <c r="H861"/>
  <c r="H860" s="1"/>
  <c r="G861"/>
  <c r="G860" s="1"/>
  <c r="G1170"/>
  <c r="G1169" s="1"/>
  <c r="I291" i="3"/>
  <c r="I290" s="1"/>
  <c r="H291"/>
  <c r="H290" s="1"/>
  <c r="G291"/>
  <c r="G290" s="1"/>
  <c r="G278" s="1"/>
  <c r="G277" s="1"/>
  <c r="I65" i="1"/>
  <c r="I64" s="1"/>
  <c r="I63" s="1"/>
  <c r="H64"/>
  <c r="H63" s="1"/>
  <c r="G65"/>
  <c r="G64" s="1"/>
  <c r="I688" i="3"/>
  <c r="I687" s="1"/>
  <c r="H688"/>
  <c r="H687" s="1"/>
  <c r="G688"/>
  <c r="G687" s="1"/>
  <c r="I1982" i="1"/>
  <c r="I1981" s="1"/>
  <c r="H1982"/>
  <c r="H1981" s="1"/>
  <c r="G1982"/>
  <c r="G1981" s="1"/>
  <c r="G676" i="3"/>
  <c r="G1967" i="1"/>
  <c r="G675" i="3"/>
  <c r="I693"/>
  <c r="H693"/>
  <c r="G693"/>
  <c r="I1985" i="1"/>
  <c r="I1984" s="1"/>
  <c r="H1985"/>
  <c r="H1984" s="1"/>
  <c r="G1985"/>
  <c r="G1984" s="1"/>
  <c r="G686" i="3"/>
  <c r="G680"/>
  <c r="I310"/>
  <c r="I309" s="1"/>
  <c r="H310"/>
  <c r="H309" s="1"/>
  <c r="G310"/>
  <c r="G309" s="1"/>
  <c r="I1808" i="1"/>
  <c r="I1807" s="1"/>
  <c r="H1808"/>
  <c r="H1807" s="1"/>
  <c r="G1808"/>
  <c r="G1807" s="1"/>
  <c r="I80" i="3"/>
  <c r="I79" s="1"/>
  <c r="H80"/>
  <c r="H79" s="1"/>
  <c r="G80"/>
  <c r="G79" s="1"/>
  <c r="G402" i="1"/>
  <c r="G401" s="1"/>
  <c r="I402"/>
  <c r="I401" s="1"/>
  <c r="H402"/>
  <c r="H401" s="1"/>
  <c r="G865" i="3"/>
  <c r="G864" s="1"/>
  <c r="G168" i="1"/>
  <c r="I875" i="3"/>
  <c r="I872" s="1"/>
  <c r="H875"/>
  <c r="H872" s="1"/>
  <c r="G875"/>
  <c r="G872" s="1"/>
  <c r="I182" i="1"/>
  <c r="I176" s="1"/>
  <c r="H182"/>
  <c r="H176" s="1"/>
  <c r="G182"/>
  <c r="G176" s="1"/>
  <c r="I870" i="3"/>
  <c r="H870"/>
  <c r="G870"/>
  <c r="G869" s="1"/>
  <c r="I174" i="1"/>
  <c r="H174"/>
  <c r="G174"/>
  <c r="G173" s="1"/>
  <c r="I867" i="3"/>
  <c r="H867"/>
  <c r="G867"/>
  <c r="G866" s="1"/>
  <c r="I171" i="1"/>
  <c r="H171"/>
  <c r="G171"/>
  <c r="G170" s="1"/>
  <c r="I862" i="3"/>
  <c r="H862"/>
  <c r="G862"/>
  <c r="I860"/>
  <c r="H860"/>
  <c r="G166" i="1"/>
  <c r="H164"/>
  <c r="I164"/>
  <c r="H166"/>
  <c r="I166"/>
  <c r="H200"/>
  <c r="H199" s="1"/>
  <c r="I200"/>
  <c r="I199" s="1"/>
  <c r="G63" l="1"/>
  <c r="G98"/>
  <c r="G97" s="1"/>
  <c r="G93" s="1"/>
  <c r="G165"/>
  <c r="G164" s="1"/>
  <c r="G200"/>
  <c r="G199" s="1"/>
  <c r="G1111"/>
  <c r="G1108" s="1"/>
  <c r="G1921"/>
  <c r="G1920" s="1"/>
  <c r="G861" i="3"/>
  <c r="G860" s="1"/>
  <c r="G1758" i="1"/>
  <c r="G1757"/>
  <c r="G308" l="1"/>
  <c r="G307" s="1"/>
  <c r="G303" s="1"/>
  <c r="G1266" i="3"/>
  <c r="I77"/>
  <c r="H77"/>
  <c r="G77"/>
  <c r="G76" s="1"/>
  <c r="I399" i="1"/>
  <c r="H399"/>
  <c r="G399"/>
  <c r="G398" s="1"/>
  <c r="I74" i="3"/>
  <c r="H74"/>
  <c r="G74"/>
  <c r="G73" s="1"/>
  <c r="I396" i="1"/>
  <c r="H396"/>
  <c r="G396"/>
  <c r="G395" s="1"/>
  <c r="I71" i="3"/>
  <c r="H71"/>
  <c r="G71"/>
  <c r="G70" s="1"/>
  <c r="I393" i="1"/>
  <c r="H393"/>
  <c r="G393"/>
  <c r="G392" s="1"/>
  <c r="I431" i="3" l="1"/>
  <c r="H431"/>
  <c r="G412"/>
  <c r="G411" s="1"/>
  <c r="G410" s="1"/>
  <c r="I573"/>
  <c r="I572" s="1"/>
  <c r="H573"/>
  <c r="H572" s="1"/>
  <c r="G573"/>
  <c r="G572" s="1"/>
  <c r="G1358"/>
  <c r="G1363"/>
  <c r="H1363"/>
  <c r="H1362" s="1"/>
  <c r="I1363"/>
  <c r="I1362" s="1"/>
  <c r="I691"/>
  <c r="I690" s="1"/>
  <c r="H691"/>
  <c r="H690" s="1"/>
  <c r="G691"/>
  <c r="G690" s="1"/>
  <c r="G683"/>
  <c r="G682" s="1"/>
  <c r="G681" s="1"/>
  <c r="I679"/>
  <c r="I678" s="1"/>
  <c r="H679"/>
  <c r="H678" s="1"/>
  <c r="G679"/>
  <c r="G678" s="1"/>
  <c r="G672"/>
  <c r="I467" i="1"/>
  <c r="H467"/>
  <c r="G1352" i="3"/>
  <c r="I1970" i="1"/>
  <c r="I1969" s="1"/>
  <c r="H1970"/>
  <c r="H1969" s="1"/>
  <c r="G1970"/>
  <c r="G1969" s="1"/>
  <c r="G1972"/>
  <c r="I674" i="3"/>
  <c r="I673" s="1"/>
  <c r="H674"/>
  <c r="H673" s="1"/>
  <c r="G674"/>
  <c r="G673" s="1"/>
  <c r="I1965" i="1"/>
  <c r="I1964" s="1"/>
  <c r="H1965"/>
  <c r="H1964" s="1"/>
  <c r="G1965"/>
  <c r="G1964" s="1"/>
  <c r="I682" i="3"/>
  <c r="I681" s="1"/>
  <c r="H682"/>
  <c r="H681" s="1"/>
  <c r="G685"/>
  <c r="G684" s="1"/>
  <c r="H685"/>
  <c r="H684" s="1"/>
  <c r="I685"/>
  <c r="I684" s="1"/>
  <c r="I1976" i="1"/>
  <c r="I1975" s="1"/>
  <c r="H1976"/>
  <c r="H1975" s="1"/>
  <c r="G1976"/>
  <c r="G1975" s="1"/>
  <c r="I1979"/>
  <c r="I1978" s="1"/>
  <c r="H1979"/>
  <c r="H1978" s="1"/>
  <c r="G1979"/>
  <c r="G1978" s="1"/>
  <c r="G646" i="3" l="1"/>
  <c r="G1362"/>
  <c r="I1972" i="1"/>
  <c r="H1972"/>
  <c r="G1356" i="3"/>
  <c r="I583" i="1"/>
  <c r="I582" s="1"/>
  <c r="H583"/>
  <c r="H582" s="1"/>
  <c r="G583"/>
  <c r="G582" s="1"/>
  <c r="I687"/>
  <c r="I686" s="1"/>
  <c r="H687"/>
  <c r="H686" s="1"/>
  <c r="G686"/>
  <c r="G685" s="1"/>
  <c r="G684" s="1"/>
  <c r="I430" i="3"/>
  <c r="H430"/>
  <c r="G430"/>
  <c r="G467" i="1"/>
  <c r="I548" i="3"/>
  <c r="H548"/>
  <c r="I511" i="1"/>
  <c r="H511"/>
  <c r="G373"/>
  <c r="G342"/>
  <c r="G341" s="1"/>
  <c r="G799" i="3"/>
  <c r="G797" s="1"/>
  <c r="G213" i="1"/>
  <c r="G212"/>
  <c r="G46"/>
  <c r="G45"/>
  <c r="G798" i="3" l="1"/>
  <c r="G223"/>
  <c r="G230"/>
  <c r="G234"/>
  <c r="G216"/>
  <c r="G204"/>
  <c r="G203" s="1"/>
  <c r="G202" s="1"/>
  <c r="G1704" i="1"/>
  <c r="G1703" s="1"/>
  <c r="G834" i="3"/>
  <c r="G833" s="1"/>
  <c r="G147" i="1"/>
  <c r="G146" s="1"/>
  <c r="G144"/>
  <c r="G143" s="1"/>
  <c r="H1756"/>
  <c r="H1755" s="1"/>
  <c r="H1748" s="1"/>
  <c r="G1756"/>
  <c r="G1755" s="1"/>
  <c r="G1748" s="1"/>
  <c r="G832" i="3" l="1"/>
  <c r="G831" s="1"/>
  <c r="G830" s="1"/>
  <c r="I1756" i="1"/>
  <c r="I1755" s="1"/>
  <c r="I1748" s="1"/>
  <c r="G1136" i="3" l="1"/>
  <c r="G1135" s="1"/>
  <c r="G1134" s="1"/>
  <c r="G1861" i="1"/>
  <c r="G1860" s="1"/>
  <c r="G962" i="3"/>
  <c r="G961" s="1"/>
  <c r="G960" s="1"/>
  <c r="G1013"/>
  <c r="G1012" s="1"/>
  <c r="G222"/>
  <c r="I138"/>
  <c r="I137" s="1"/>
  <c r="H138"/>
  <c r="H137" s="1"/>
  <c r="G138"/>
  <c r="G137" s="1"/>
  <c r="I1330" i="1"/>
  <c r="I1329" s="1"/>
  <c r="H1330"/>
  <c r="H1329" s="1"/>
  <c r="G1330"/>
  <c r="G1329" s="1"/>
  <c r="I788"/>
  <c r="H788"/>
  <c r="G788"/>
  <c r="G787" s="1"/>
  <c r="I1117" i="3"/>
  <c r="I1116" s="1"/>
  <c r="H1117"/>
  <c r="H1116" s="1"/>
  <c r="G1117"/>
  <c r="G1116" s="1"/>
  <c r="I1798" i="1"/>
  <c r="I1797" s="1"/>
  <c r="H1798"/>
  <c r="H1797" s="1"/>
  <c r="G1798"/>
  <c r="G1797" s="1"/>
  <c r="I1132" i="3"/>
  <c r="I1131" s="1"/>
  <c r="H1132"/>
  <c r="H1131" s="1"/>
  <c r="G1132"/>
  <c r="G1131" s="1"/>
  <c r="I1852" i="1"/>
  <c r="I1851" s="1"/>
  <c r="H1852"/>
  <c r="H1851" s="1"/>
  <c r="G1852"/>
  <c r="G1851" s="1"/>
  <c r="G649" i="3"/>
  <c r="G647" s="1"/>
  <c r="G1947" i="1"/>
  <c r="G1946" s="1"/>
  <c r="G1916" s="1"/>
  <c r="I858"/>
  <c r="I857" s="1"/>
  <c r="H858"/>
  <c r="H857" s="1"/>
  <c r="G858"/>
  <c r="G857" s="1"/>
  <c r="G1740"/>
  <c r="G1739" s="1"/>
  <c r="G239" i="3"/>
  <c r="G238" s="1"/>
  <c r="G206"/>
  <c r="G205" s="1"/>
  <c r="G1707" i="1"/>
  <c r="G1706" s="1"/>
  <c r="G1915" l="1"/>
  <c r="F37" i="2" s="1"/>
  <c r="G1252" i="1"/>
  <c r="G1251" s="1"/>
  <c r="G1186"/>
  <c r="G1185" s="1"/>
  <c r="G786"/>
  <c r="G215" i="3" l="1"/>
  <c r="G211"/>
  <c r="G1716" i="1"/>
  <c r="G1712"/>
  <c r="G233" i="3"/>
  <c r="G229"/>
  <c r="G1734" i="1"/>
  <c r="G1730"/>
  <c r="G1729" l="1"/>
  <c r="G1711"/>
  <c r="G228" i="3"/>
  <c r="G210"/>
  <c r="I307"/>
  <c r="I304" s="1"/>
  <c r="I302"/>
  <c r="I299" s="1"/>
  <c r="H307"/>
  <c r="H304" s="1"/>
  <c r="G307"/>
  <c r="G304" s="1"/>
  <c r="I1805" i="1"/>
  <c r="I1804" s="1"/>
  <c r="H1805"/>
  <c r="H1804" s="1"/>
  <c r="G1805"/>
  <c r="G1804" s="1"/>
  <c r="H302" i="3"/>
  <c r="H299" s="1"/>
  <c r="G302"/>
  <c r="G299" s="1"/>
  <c r="I1802" i="1"/>
  <c r="I1801" s="1"/>
  <c r="H1802"/>
  <c r="H1801" s="1"/>
  <c r="G1802"/>
  <c r="G1801" s="1"/>
  <c r="G1800" l="1"/>
  <c r="H1800"/>
  <c r="I1800"/>
  <c r="H1557"/>
  <c r="H114" i="3" s="1"/>
  <c r="H113" s="1"/>
  <c r="H112" s="1"/>
  <c r="H94" s="1"/>
  <c r="I1557" i="1"/>
  <c r="I1556" s="1"/>
  <c r="H117" i="3"/>
  <c r="H116" s="1"/>
  <c r="H115" s="1"/>
  <c r="I117"/>
  <c r="I116" s="1"/>
  <c r="I115" s="1"/>
  <c r="G117"/>
  <c r="H1560" i="1"/>
  <c r="H1559" s="1"/>
  <c r="I1560"/>
  <c r="I1559" s="1"/>
  <c r="K858" i="3"/>
  <c r="J858"/>
  <c r="I858"/>
  <c r="I857" s="1"/>
  <c r="H858"/>
  <c r="H857" s="1"/>
  <c r="G858"/>
  <c r="G857" s="1"/>
  <c r="H856"/>
  <c r="I240" i="1"/>
  <c r="I239" s="1"/>
  <c r="H240"/>
  <c r="H239" s="1"/>
  <c r="G240"/>
  <c r="G239" s="1"/>
  <c r="I852" i="3"/>
  <c r="I851" s="1"/>
  <c r="H852"/>
  <c r="H851" s="1"/>
  <c r="G852"/>
  <c r="G851" s="1"/>
  <c r="H221" i="1"/>
  <c r="H220" s="1"/>
  <c r="I221"/>
  <c r="I220" s="1"/>
  <c r="G221"/>
  <c r="G220" s="1"/>
  <c r="I546" i="3"/>
  <c r="I545" s="1"/>
  <c r="H546"/>
  <c r="H545" s="1"/>
  <c r="G546"/>
  <c r="G545" s="1"/>
  <c r="I638" i="1"/>
  <c r="I637" s="1"/>
  <c r="H638"/>
  <c r="H637" s="1"/>
  <c r="G638"/>
  <c r="G637" s="1"/>
  <c r="H1556" l="1"/>
  <c r="I114" i="3"/>
  <c r="I113" s="1"/>
  <c r="I112" s="1"/>
  <c r="I94" s="1"/>
  <c r="I787" i="1"/>
  <c r="I786" s="1"/>
  <c r="H787"/>
  <c r="H786" s="1"/>
  <c r="G916"/>
  <c r="I1869" l="1"/>
  <c r="I1868" s="1"/>
  <c r="I1867" s="1"/>
  <c r="H1869"/>
  <c r="H1868" s="1"/>
  <c r="H1867" s="1"/>
  <c r="G1869"/>
  <c r="G1868" s="1"/>
  <c r="G1867" s="1"/>
  <c r="G1688"/>
  <c r="G1687" s="1"/>
  <c r="G1686" s="1"/>
  <c r="G1685" s="1"/>
  <c r="G1361" s="1"/>
  <c r="I1687"/>
  <c r="I1686" s="1"/>
  <c r="I1685" s="1"/>
  <c r="I1361" s="1"/>
  <c r="H1687"/>
  <c r="H1686" s="1"/>
  <c r="H1685" s="1"/>
  <c r="H1361" s="1"/>
  <c r="I1375" i="3"/>
  <c r="I1374" s="1"/>
  <c r="H1375"/>
  <c r="H1374" s="1"/>
  <c r="G116"/>
  <c r="G115" s="1"/>
  <c r="G1560" i="1"/>
  <c r="G1559" s="1"/>
  <c r="G1351"/>
  <c r="G1350" s="1"/>
  <c r="G1349" s="1"/>
  <c r="G1557"/>
  <c r="G1159"/>
  <c r="I609" i="3"/>
  <c r="I604" s="1"/>
  <c r="H609"/>
  <c r="H604" s="1"/>
  <c r="G609"/>
  <c r="G909" i="1"/>
  <c r="G1378" i="3"/>
  <c r="G1377" s="1"/>
  <c r="I520" i="1"/>
  <c r="I519" s="1"/>
  <c r="H520"/>
  <c r="H519" s="1"/>
  <c r="G520"/>
  <c r="G519" s="1"/>
  <c r="G518" s="1"/>
  <c r="I237"/>
  <c r="I236" s="1"/>
  <c r="I235" s="1"/>
  <c r="H237"/>
  <c r="H236" s="1"/>
  <c r="H235" s="1"/>
  <c r="G237"/>
  <c r="G236" s="1"/>
  <c r="G235" s="1"/>
  <c r="G850" i="3"/>
  <c r="G849" s="1"/>
  <c r="G848" s="1"/>
  <c r="G218" i="1"/>
  <c r="G217" s="1"/>
  <c r="G58"/>
  <c r="G57" s="1"/>
  <c r="I226" i="3"/>
  <c r="H226"/>
  <c r="G226"/>
  <c r="I1727" i="1"/>
  <c r="H1727"/>
  <c r="G1727"/>
  <c r="K855" i="3"/>
  <c r="J855"/>
  <c r="I855"/>
  <c r="I854" s="1"/>
  <c r="H855"/>
  <c r="H854" s="1"/>
  <c r="G855"/>
  <c r="G854" s="1"/>
  <c r="H61" i="1"/>
  <c r="H60" s="1"/>
  <c r="I61"/>
  <c r="I60" s="1"/>
  <c r="G61"/>
  <c r="G60" s="1"/>
  <c r="G114" i="3" l="1"/>
  <c r="G113" s="1"/>
  <c r="G112" s="1"/>
  <c r="G94" s="1"/>
  <c r="G1556" i="1"/>
  <c r="I603" i="3"/>
  <c r="I327" s="1"/>
  <c r="H603"/>
  <c r="H327" s="1"/>
  <c r="I1684" i="1"/>
  <c r="H1684"/>
  <c r="G1684"/>
  <c r="G1374" i="3"/>
  <c r="G426" i="1"/>
  <c r="G425" s="1"/>
  <c r="I637" i="3"/>
  <c r="I636" s="1"/>
  <c r="I635" s="1"/>
  <c r="H637"/>
  <c r="H636" s="1"/>
  <c r="H635" s="1"/>
  <c r="G637"/>
  <c r="G636" s="1"/>
  <c r="G635" s="1"/>
  <c r="I1762" i="1"/>
  <c r="I1761" s="1"/>
  <c r="I1760" s="1"/>
  <c r="H1762"/>
  <c r="H1761" s="1"/>
  <c r="H1760" s="1"/>
  <c r="G1762"/>
  <c r="G1761" s="1"/>
  <c r="G1760" s="1"/>
  <c r="G618" i="3"/>
  <c r="G617" s="1"/>
  <c r="G616" s="1"/>
  <c r="G612" s="1"/>
  <c r="G671"/>
  <c r="G670" s="1"/>
  <c r="H951"/>
  <c r="I951"/>
  <c r="G951"/>
  <c r="I886" i="1"/>
  <c r="I885" s="1"/>
  <c r="I884" s="1"/>
  <c r="H886"/>
  <c r="H885" s="1"/>
  <c r="H884" s="1"/>
  <c r="G886"/>
  <c r="G885" s="1"/>
  <c r="G884" s="1"/>
  <c r="I1129" i="3"/>
  <c r="I1128" s="1"/>
  <c r="H1129"/>
  <c r="H1128" s="1"/>
  <c r="G1129"/>
  <c r="G1128" s="1"/>
  <c r="I1847" i="1"/>
  <c r="I1846" s="1"/>
  <c r="H1847"/>
  <c r="H1846" s="1"/>
  <c r="G1847"/>
  <c r="G1846" s="1"/>
  <c r="G1121" i="3"/>
  <c r="G1120" s="1"/>
  <c r="G1119" s="1"/>
  <c r="G346" i="1"/>
  <c r="G345" s="1"/>
  <c r="G344" s="1"/>
  <c r="I346"/>
  <c r="I345" s="1"/>
  <c r="I344" s="1"/>
  <c r="H346"/>
  <c r="H345" s="1"/>
  <c r="H344" s="1"/>
  <c r="I297" i="3"/>
  <c r="I296" s="1"/>
  <c r="H297"/>
  <c r="H296" s="1"/>
  <c r="G297"/>
  <c r="G296" s="1"/>
  <c r="I682" i="1"/>
  <c r="I681" s="1"/>
  <c r="H682"/>
  <c r="H681" s="1"/>
  <c r="G682"/>
  <c r="G681" s="1"/>
  <c r="I294" i="3"/>
  <c r="I293" s="1"/>
  <c r="H294"/>
  <c r="H293" s="1"/>
  <c r="G294"/>
  <c r="G293" s="1"/>
  <c r="G289" s="1"/>
  <c r="I679" i="1"/>
  <c r="I678" s="1"/>
  <c r="I677" s="1"/>
  <c r="H679"/>
  <c r="H678" s="1"/>
  <c r="G679"/>
  <c r="G678" s="1"/>
  <c r="G120" i="3"/>
  <c r="G119" s="1"/>
  <c r="G118" s="1"/>
  <c r="G1153" i="1"/>
  <c r="I1866"/>
  <c r="H1866"/>
  <c r="G1866"/>
  <c r="I1126" i="3"/>
  <c r="I1125" s="1"/>
  <c r="H1126"/>
  <c r="H1125" s="1"/>
  <c r="G1126"/>
  <c r="G1125" s="1"/>
  <c r="H1858" i="1"/>
  <c r="H1857" s="1"/>
  <c r="I1858"/>
  <c r="I1857" s="1"/>
  <c r="G1858"/>
  <c r="G1857" s="1"/>
  <c r="I633" i="3"/>
  <c r="I632" s="1"/>
  <c r="H633"/>
  <c r="H632" s="1"/>
  <c r="G633"/>
  <c r="G632" s="1"/>
  <c r="H22" i="1"/>
  <c r="H21" s="1"/>
  <c r="I22"/>
  <c r="I21" s="1"/>
  <c r="G22"/>
  <c r="G21" s="1"/>
  <c r="H1029" i="3"/>
  <c r="I1029"/>
  <c r="G1029"/>
  <c r="I1033"/>
  <c r="I1032" s="1"/>
  <c r="H1033"/>
  <c r="H1032" s="1"/>
  <c r="G1033"/>
  <c r="G1032" s="1"/>
  <c r="I1030"/>
  <c r="H1030"/>
  <c r="G1030"/>
  <c r="H1024"/>
  <c r="H1023" s="1"/>
  <c r="I1024"/>
  <c r="I1023" s="1"/>
  <c r="H1021"/>
  <c r="H1020" s="1"/>
  <c r="I1021"/>
  <c r="I1020" s="1"/>
  <c r="G1022"/>
  <c r="G1021" s="1"/>
  <c r="G1020" s="1"/>
  <c r="G1025"/>
  <c r="G1024" s="1"/>
  <c r="G1023" s="1"/>
  <c r="H1220" i="1"/>
  <c r="I1220"/>
  <c r="H923" i="3"/>
  <c r="I923"/>
  <c r="G923"/>
  <c r="H337" i="1"/>
  <c r="H1000" i="3"/>
  <c r="I1000"/>
  <c r="G1000"/>
  <c r="I1032" i="1"/>
  <c r="I1031" s="1"/>
  <c r="H1032"/>
  <c r="H1031" s="1"/>
  <c r="G1032"/>
  <c r="G1031" s="1"/>
  <c r="I43" i="3"/>
  <c r="H43"/>
  <c r="G43"/>
  <c r="G1121" i="1"/>
  <c r="H175" i="3"/>
  <c r="I175"/>
  <c r="I793"/>
  <c r="H793"/>
  <c r="H1284"/>
  <c r="H1283" s="1"/>
  <c r="H1282" s="1"/>
  <c r="H1281" s="1"/>
  <c r="I1284"/>
  <c r="I1283" s="1"/>
  <c r="I1282" s="1"/>
  <c r="I1281" s="1"/>
  <c r="I1124"/>
  <c r="I1123" s="1"/>
  <c r="I1122" s="1"/>
  <c r="H1124"/>
  <c r="H1123" s="1"/>
  <c r="H1122" s="1"/>
  <c r="I1121"/>
  <c r="I1120" s="1"/>
  <c r="I1119" s="1"/>
  <c r="H1121"/>
  <c r="H1120" s="1"/>
  <c r="H1119" s="1"/>
  <c r="M1088"/>
  <c r="J1224"/>
  <c r="J1235"/>
  <c r="H1223"/>
  <c r="I1223"/>
  <c r="H1219"/>
  <c r="H1218" s="1"/>
  <c r="I1219"/>
  <c r="I1218" s="1"/>
  <c r="J1244"/>
  <c r="H1307"/>
  <c r="I1307"/>
  <c r="H1305"/>
  <c r="I1305"/>
  <c r="H1302"/>
  <c r="I1302"/>
  <c r="H1300"/>
  <c r="I1300"/>
  <c r="H1297"/>
  <c r="I1297"/>
  <c r="H1295"/>
  <c r="H1294" s="1"/>
  <c r="I1295"/>
  <c r="I1294" s="1"/>
  <c r="H1292"/>
  <c r="H1291" s="1"/>
  <c r="I1292"/>
  <c r="I1291" s="1"/>
  <c r="H1290"/>
  <c r="H1289" s="1"/>
  <c r="I1290"/>
  <c r="I1289" s="1"/>
  <c r="H1288"/>
  <c r="I1288"/>
  <c r="J1290"/>
  <c r="J1320"/>
  <c r="J1342"/>
  <c r="H990"/>
  <c r="I990"/>
  <c r="J988"/>
  <c r="J969"/>
  <c r="J919"/>
  <c r="J734"/>
  <c r="J656"/>
  <c r="J425"/>
  <c r="J182"/>
  <c r="J127"/>
  <c r="J56"/>
  <c r="J41"/>
  <c r="H1111"/>
  <c r="H1110" s="1"/>
  <c r="I1111"/>
  <c r="I1110" s="1"/>
  <c r="H1105"/>
  <c r="H1104" s="1"/>
  <c r="I1105"/>
  <c r="I1104" s="1"/>
  <c r="H1099"/>
  <c r="H1098" s="1"/>
  <c r="I1099"/>
  <c r="I1098" s="1"/>
  <c r="H1093"/>
  <c r="H1092" s="1"/>
  <c r="I1093"/>
  <c r="I1092" s="1"/>
  <c r="H1089"/>
  <c r="I1089"/>
  <c r="H1088"/>
  <c r="H1087" s="1"/>
  <c r="I1088"/>
  <c r="I1087" s="1"/>
  <c r="H1085"/>
  <c r="I1085"/>
  <c r="H1071"/>
  <c r="H1070" s="1"/>
  <c r="I1071"/>
  <c r="I1070" s="1"/>
  <c r="H1068"/>
  <c r="H1065" s="1"/>
  <c r="H1054" s="1"/>
  <c r="I1068"/>
  <c r="I1065" s="1"/>
  <c r="I1054" s="1"/>
  <c r="H1061"/>
  <c r="H1060" s="1"/>
  <c r="I1061"/>
  <c r="I1060" s="1"/>
  <c r="H1057"/>
  <c r="H1056" s="1"/>
  <c r="I1057"/>
  <c r="I1056" s="1"/>
  <c r="H225"/>
  <c r="I225"/>
  <c r="H201"/>
  <c r="I201"/>
  <c r="H196"/>
  <c r="I196"/>
  <c r="H707"/>
  <c r="I707"/>
  <c r="H1245"/>
  <c r="H1244" s="1"/>
  <c r="H1243" s="1"/>
  <c r="H1236" s="1"/>
  <c r="I1245"/>
  <c r="I1244" s="1"/>
  <c r="I1243" s="1"/>
  <c r="I1236" s="1"/>
  <c r="G1244"/>
  <c r="G1243" s="1"/>
  <c r="I915" i="1"/>
  <c r="I914" s="1"/>
  <c r="I913" s="1"/>
  <c r="I912" s="1"/>
  <c r="H915"/>
  <c r="H914" s="1"/>
  <c r="H913" s="1"/>
  <c r="H912" s="1"/>
  <c r="G915"/>
  <c r="G914" s="1"/>
  <c r="G913" s="1"/>
  <c r="G912" s="1"/>
  <c r="H829" i="3"/>
  <c r="I829"/>
  <c r="H827"/>
  <c r="H826" s="1"/>
  <c r="I827"/>
  <c r="I826" s="1"/>
  <c r="H825"/>
  <c r="I825"/>
  <c r="H823"/>
  <c r="I823"/>
  <c r="I782"/>
  <c r="H734"/>
  <c r="I734"/>
  <c r="H782"/>
  <c r="I785"/>
  <c r="H785"/>
  <c r="I969"/>
  <c r="H969"/>
  <c r="I672"/>
  <c r="I671" s="1"/>
  <c r="I670" s="1"/>
  <c r="H672"/>
  <c r="H671" s="1"/>
  <c r="H670" s="1"/>
  <c r="I668"/>
  <c r="I667" s="1"/>
  <c r="H668"/>
  <c r="H667" s="1"/>
  <c r="I1007"/>
  <c r="I946"/>
  <c r="H946"/>
  <c r="H1007"/>
  <c r="H42"/>
  <c r="I42"/>
  <c r="H959"/>
  <c r="I959"/>
  <c r="H17"/>
  <c r="I17"/>
  <c r="I618"/>
  <c r="I617" s="1"/>
  <c r="I616" s="1"/>
  <c r="I612" s="1"/>
  <c r="H618"/>
  <c r="H617" s="1"/>
  <c r="H616" s="1"/>
  <c r="H612" s="1"/>
  <c r="H631"/>
  <c r="I631"/>
  <c r="G1302"/>
  <c r="G1300"/>
  <c r="G340"/>
  <c r="H1059"/>
  <c r="H1058" s="1"/>
  <c r="I1059"/>
  <c r="I1058" s="1"/>
  <c r="G1123"/>
  <c r="G1122" s="1"/>
  <c r="I1855" i="1"/>
  <c r="I1854" s="1"/>
  <c r="H1855"/>
  <c r="H1854" s="1"/>
  <c r="G1855"/>
  <c r="G1854" s="1"/>
  <c r="I1844"/>
  <c r="I1843" s="1"/>
  <c r="H1844"/>
  <c r="H1843" s="1"/>
  <c r="G1844"/>
  <c r="G1843" s="1"/>
  <c r="G668" i="3"/>
  <c r="G667" s="1"/>
  <c r="H1962" i="1"/>
  <c r="H1961" s="1"/>
  <c r="I1962"/>
  <c r="I1961" s="1"/>
  <c r="G1962"/>
  <c r="G1961" s="1"/>
  <c r="I975" i="3"/>
  <c r="I972" s="1"/>
  <c r="H975"/>
  <c r="H972" s="1"/>
  <c r="H1130" i="1"/>
  <c r="H1129" s="1"/>
  <c r="H1128" s="1"/>
  <c r="I1130"/>
  <c r="I1129" s="1"/>
  <c r="I1128" s="1"/>
  <c r="G1130"/>
  <c r="G1129" s="1"/>
  <c r="G1128" s="1"/>
  <c r="H1311"/>
  <c r="H1310" s="1"/>
  <c r="H1309" s="1"/>
  <c r="H1279" s="1"/>
  <c r="I1311"/>
  <c r="I1310" s="1"/>
  <c r="I1309" s="1"/>
  <c r="I1279" s="1"/>
  <c r="G1311"/>
  <c r="G1310" s="1"/>
  <c r="G1309" s="1"/>
  <c r="I146" i="3"/>
  <c r="I145" s="1"/>
  <c r="I144" s="1"/>
  <c r="H146"/>
  <c r="H145" s="1"/>
  <c r="H144" s="1"/>
  <c r="G145"/>
  <c r="G144" s="1"/>
  <c r="H1337" i="1"/>
  <c r="H1336" s="1"/>
  <c r="I1337"/>
  <c r="I1336" s="1"/>
  <c r="G1337"/>
  <c r="G1336" s="1"/>
  <c r="I120" i="3"/>
  <c r="I119" s="1"/>
  <c r="I118" s="1"/>
  <c r="H120"/>
  <c r="H119" s="1"/>
  <c r="H118" s="1"/>
  <c r="H1563" i="1"/>
  <c r="H1562" s="1"/>
  <c r="H1555" s="1"/>
  <c r="I1563"/>
  <c r="I1562" s="1"/>
  <c r="I1555" s="1"/>
  <c r="G1563"/>
  <c r="G1562" s="1"/>
  <c r="H1194"/>
  <c r="H1193" s="1"/>
  <c r="I1194"/>
  <c r="I1193" s="1"/>
  <c r="G1194"/>
  <c r="G1193" s="1"/>
  <c r="G1184" s="1"/>
  <c r="I49" i="3"/>
  <c r="I48" s="1"/>
  <c r="I47" s="1"/>
  <c r="H49"/>
  <c r="H48" s="1"/>
  <c r="H47" s="1"/>
  <c r="G48"/>
  <c r="G47" s="1"/>
  <c r="I1126" i="1"/>
  <c r="I1125" s="1"/>
  <c r="H1126"/>
  <c r="H1125" s="1"/>
  <c r="G1126"/>
  <c r="G1125" s="1"/>
  <c r="I133" i="3"/>
  <c r="H133"/>
  <c r="I32"/>
  <c r="I31" s="1"/>
  <c r="H32"/>
  <c r="H31" s="1"/>
  <c r="I46"/>
  <c r="I45" s="1"/>
  <c r="H46"/>
  <c r="H45" s="1"/>
  <c r="I971"/>
  <c r="H971"/>
  <c r="H675" i="1"/>
  <c r="H674" s="1"/>
  <c r="H673" s="1"/>
  <c r="I675"/>
  <c r="I674" s="1"/>
  <c r="I673" s="1"/>
  <c r="I541" i="3"/>
  <c r="H541"/>
  <c r="G409"/>
  <c r="I462" i="1"/>
  <c r="I461" s="1"/>
  <c r="H462"/>
  <c r="H461" s="1"/>
  <c r="G462"/>
  <c r="G461" s="1"/>
  <c r="I343" i="3"/>
  <c r="H343"/>
  <c r="G1279" i="1" l="1"/>
  <c r="J1279"/>
  <c r="G415"/>
  <c r="G414" s="1"/>
  <c r="G413" s="1"/>
  <c r="I289" i="3"/>
  <c r="H289"/>
  <c r="H646"/>
  <c r="I646"/>
  <c r="G677" i="1"/>
  <c r="G306"/>
  <c r="G305" s="1"/>
  <c r="H1055" i="3"/>
  <c r="I1055"/>
  <c r="G1555" i="1"/>
  <c r="H336"/>
  <c r="H334" s="1"/>
  <c r="H333" s="1"/>
  <c r="G54" i="2" s="1"/>
  <c r="G489" i="3"/>
  <c r="I337" i="1"/>
  <c r="I336" s="1"/>
  <c r="G674"/>
  <c r="G673" s="1"/>
  <c r="H1084" i="3"/>
  <c r="I1084"/>
  <c r="H677" i="1"/>
  <c r="G337"/>
  <c r="J1054" i="3"/>
  <c r="I1335"/>
  <c r="I1334" s="1"/>
  <c r="H1335"/>
  <c r="H1334" s="1"/>
  <c r="I1333"/>
  <c r="I1332" s="1"/>
  <c r="H1333"/>
  <c r="H1332" s="1"/>
  <c r="I1328"/>
  <c r="I1327" s="1"/>
  <c r="H1328"/>
  <c r="H1327" s="1"/>
  <c r="I1326"/>
  <c r="I1325" s="1"/>
  <c r="H1326"/>
  <c r="H1325" s="1"/>
  <c r="I1318"/>
  <c r="I1317" s="1"/>
  <c r="I1316" s="1"/>
  <c r="I1315" s="1"/>
  <c r="H1318"/>
  <c r="H1317" s="1"/>
  <c r="H1316" s="1"/>
  <c r="H1315" s="1"/>
  <c r="I1677" i="1"/>
  <c r="I1004" i="3"/>
  <c r="I1003" s="1"/>
  <c r="I1002" s="1"/>
  <c r="H1004"/>
  <c r="H1003" s="1"/>
  <c r="H1002" s="1"/>
  <c r="I986"/>
  <c r="I985" s="1"/>
  <c r="H986"/>
  <c r="H985" s="1"/>
  <c r="I984"/>
  <c r="I983" s="1"/>
  <c r="H984"/>
  <c r="H983" s="1"/>
  <c r="I982"/>
  <c r="I981" s="1"/>
  <c r="H982"/>
  <c r="H981" s="1"/>
  <c r="H989"/>
  <c r="H988" s="1"/>
  <c r="H987" s="1"/>
  <c r="I1373"/>
  <c r="H1373"/>
  <c r="I1047"/>
  <c r="I1046" s="1"/>
  <c r="I1045" s="1"/>
  <c r="H1047"/>
  <c r="H1046" s="1"/>
  <c r="H1045" s="1"/>
  <c r="I1344"/>
  <c r="I1343" s="1"/>
  <c r="H1344"/>
  <c r="H1343" s="1"/>
  <c r="I1347"/>
  <c r="H1347"/>
  <c r="I69"/>
  <c r="I68" s="1"/>
  <c r="I67" s="1"/>
  <c r="H69"/>
  <c r="H68" s="1"/>
  <c r="H67" s="1"/>
  <c r="I66"/>
  <c r="I65" s="1"/>
  <c r="I64" s="1"/>
  <c r="H66"/>
  <c r="H65" s="1"/>
  <c r="H64" s="1"/>
  <c r="I60"/>
  <c r="I59" s="1"/>
  <c r="I58" s="1"/>
  <c r="H60"/>
  <c r="H59" s="1"/>
  <c r="H58" s="1"/>
  <c r="I57"/>
  <c r="I56" s="1"/>
  <c r="H57"/>
  <c r="H56" s="1"/>
  <c r="I55"/>
  <c r="I54" s="1"/>
  <c r="H55"/>
  <c r="H54" s="1"/>
  <c r="I53"/>
  <c r="I52" s="1"/>
  <c r="H53"/>
  <c r="H52" s="1"/>
  <c r="I1309"/>
  <c r="I1308" s="1"/>
  <c r="H1310"/>
  <c r="H1309" s="1"/>
  <c r="H1308" s="1"/>
  <c r="I997"/>
  <c r="I996" s="1"/>
  <c r="I995" s="1"/>
  <c r="H997"/>
  <c r="H996" s="1"/>
  <c r="H995" s="1"/>
  <c r="G997"/>
  <c r="G996" s="1"/>
  <c r="G995" s="1"/>
  <c r="I994"/>
  <c r="I993" s="1"/>
  <c r="I992" s="1"/>
  <c r="H994"/>
  <c r="H993" s="1"/>
  <c r="H992" s="1"/>
  <c r="G994"/>
  <c r="G29"/>
  <c r="I1222"/>
  <c r="I1221" s="1"/>
  <c r="I1401"/>
  <c r="I1398" s="1"/>
  <c r="H1401"/>
  <c r="H1400" s="1"/>
  <c r="H1399" s="1"/>
  <c r="G425"/>
  <c r="G424" s="1"/>
  <c r="H1228"/>
  <c r="H1227" s="1"/>
  <c r="I127"/>
  <c r="I126" s="1"/>
  <c r="I125" s="1"/>
  <c r="H127"/>
  <c r="H126" s="1"/>
  <c r="H125" s="1"/>
  <c r="I999"/>
  <c r="I998" s="1"/>
  <c r="I731"/>
  <c r="I730" s="1"/>
  <c r="I729" s="1"/>
  <c r="H731"/>
  <c r="H730" s="1"/>
  <c r="H729" s="1"/>
  <c r="I130"/>
  <c r="H130"/>
  <c r="H706"/>
  <c r="H705" s="1"/>
  <c r="G707"/>
  <c r="I29"/>
  <c r="H29"/>
  <c r="H1109" i="1"/>
  <c r="H1108" s="1"/>
  <c r="I1109"/>
  <c r="I1108" s="1"/>
  <c r="I1354" i="3"/>
  <c r="I1346"/>
  <c r="I1337"/>
  <c r="I1336" s="1"/>
  <c r="I1306"/>
  <c r="I1304"/>
  <c r="I1301"/>
  <c r="I1299"/>
  <c r="I1296"/>
  <c r="I1293" s="1"/>
  <c r="I1287"/>
  <c r="I1234"/>
  <c r="I1233" s="1"/>
  <c r="I1231"/>
  <c r="I1230" s="1"/>
  <c r="I1228"/>
  <c r="I1227" s="1"/>
  <c r="I1225"/>
  <c r="I1224" s="1"/>
  <c r="I1018"/>
  <c r="I1006"/>
  <c r="I1005" s="1"/>
  <c r="I989"/>
  <c r="I988" s="1"/>
  <c r="I987" s="1"/>
  <c r="I974"/>
  <c r="I970"/>
  <c r="I968"/>
  <c r="I958"/>
  <c r="I957" s="1"/>
  <c r="I956" s="1"/>
  <c r="I949"/>
  <c r="I948" s="1"/>
  <c r="I947" s="1"/>
  <c r="I945"/>
  <c r="I944" s="1"/>
  <c r="I943" s="1"/>
  <c r="I942" s="1"/>
  <c r="I922"/>
  <c r="I921" s="1"/>
  <c r="I919"/>
  <c r="I918" s="1"/>
  <c r="I828"/>
  <c r="I824"/>
  <c r="I822"/>
  <c r="I792"/>
  <c r="I791" s="1"/>
  <c r="I784"/>
  <c r="I783" s="1"/>
  <c r="I781"/>
  <c r="I780" s="1"/>
  <c r="I733"/>
  <c r="I732" s="1"/>
  <c r="I706"/>
  <c r="I705" s="1"/>
  <c r="I662"/>
  <c r="I661" s="1"/>
  <c r="I659"/>
  <c r="I657" s="1"/>
  <c r="I630"/>
  <c r="I569"/>
  <c r="I568" s="1"/>
  <c r="I567"/>
  <c r="I566" s="1"/>
  <c r="I564"/>
  <c r="I563"/>
  <c r="I562" s="1"/>
  <c r="I540"/>
  <c r="I414"/>
  <c r="I413" s="1"/>
  <c r="I361"/>
  <c r="I360" s="1"/>
  <c r="I348"/>
  <c r="I347" s="1"/>
  <c r="I342"/>
  <c r="I341" s="1"/>
  <c r="I224"/>
  <c r="I221" s="1"/>
  <c r="I220" s="1"/>
  <c r="I200"/>
  <c r="I197" s="1"/>
  <c r="I199"/>
  <c r="I198" s="1"/>
  <c r="I195"/>
  <c r="I194" s="1"/>
  <c r="I185"/>
  <c r="I184" s="1"/>
  <c r="I174"/>
  <c r="I173" s="1"/>
  <c r="I172" s="1"/>
  <c r="I147" s="1"/>
  <c r="I132"/>
  <c r="I131" s="1"/>
  <c r="I41"/>
  <c r="I26"/>
  <c r="I25" s="1"/>
  <c r="I23"/>
  <c r="I22" s="1"/>
  <c r="I21" s="1"/>
  <c r="I16"/>
  <c r="I15" s="1"/>
  <c r="H1354"/>
  <c r="H1346"/>
  <c r="H1337"/>
  <c r="H1336" s="1"/>
  <c r="H1306"/>
  <c r="H1304"/>
  <c r="H1301"/>
  <c r="H1299"/>
  <c r="H1296"/>
  <c r="H1293" s="1"/>
  <c r="H1287"/>
  <c r="H1234"/>
  <c r="H1233" s="1"/>
  <c r="H1231"/>
  <c r="H1230" s="1"/>
  <c r="H1225"/>
  <c r="H1224" s="1"/>
  <c r="H1222"/>
  <c r="H1221" s="1"/>
  <c r="H1018"/>
  <c r="H1006"/>
  <c r="H1005" s="1"/>
  <c r="H999"/>
  <c r="H998" s="1"/>
  <c r="H974"/>
  <c r="H970"/>
  <c r="H968"/>
  <c r="H958"/>
  <c r="H957" s="1"/>
  <c r="H956" s="1"/>
  <c r="H949"/>
  <c r="H948" s="1"/>
  <c r="H947" s="1"/>
  <c r="H945"/>
  <c r="H944" s="1"/>
  <c r="H943" s="1"/>
  <c r="H942" s="1"/>
  <c r="H922"/>
  <c r="H921" s="1"/>
  <c r="H919"/>
  <c r="H918" s="1"/>
  <c r="H828"/>
  <c r="H824"/>
  <c r="H822"/>
  <c r="H792"/>
  <c r="H791" s="1"/>
  <c r="H784"/>
  <c r="H783" s="1"/>
  <c r="H781"/>
  <c r="H780" s="1"/>
  <c r="H733"/>
  <c r="H732" s="1"/>
  <c r="H662"/>
  <c r="H661" s="1"/>
  <c r="H659"/>
  <c r="H657" s="1"/>
  <c r="H655"/>
  <c r="H630"/>
  <c r="H569"/>
  <c r="H568" s="1"/>
  <c r="H567"/>
  <c r="H566" s="1"/>
  <c r="H564"/>
  <c r="H563"/>
  <c r="H562" s="1"/>
  <c r="H540"/>
  <c r="H414"/>
  <c r="H413" s="1"/>
  <c r="H361"/>
  <c r="H360" s="1"/>
  <c r="H348"/>
  <c r="H347" s="1"/>
  <c r="H342"/>
  <c r="H341" s="1"/>
  <c r="H224"/>
  <c r="H221" s="1"/>
  <c r="H220" s="1"/>
  <c r="H200"/>
  <c r="H197" s="1"/>
  <c r="H199"/>
  <c r="H198" s="1"/>
  <c r="H195"/>
  <c r="H194" s="1"/>
  <c r="H185"/>
  <c r="H184" s="1"/>
  <c r="H174"/>
  <c r="H173" s="1"/>
  <c r="H172" s="1"/>
  <c r="H147" s="1"/>
  <c r="H132"/>
  <c r="H131" s="1"/>
  <c r="H41"/>
  <c r="H26"/>
  <c r="H25" s="1"/>
  <c r="H23"/>
  <c r="H22" s="1"/>
  <c r="H21" s="1"/>
  <c r="H16"/>
  <c r="H15" s="1"/>
  <c r="G1271" i="1"/>
  <c r="H1271"/>
  <c r="I1271"/>
  <c r="I1959"/>
  <c r="I1958"/>
  <c r="I1956"/>
  <c r="I1955" s="1"/>
  <c r="I1953"/>
  <c r="I1952" s="1"/>
  <c r="I1906"/>
  <c r="I1905" s="1"/>
  <c r="I1903"/>
  <c r="I1902" s="1"/>
  <c r="I1900"/>
  <c r="I1898"/>
  <c r="I1895"/>
  <c r="I1894" s="1"/>
  <c r="I1829"/>
  <c r="I1828"/>
  <c r="I1818"/>
  <c r="I1817" s="1"/>
  <c r="I1795"/>
  <c r="I1794" s="1"/>
  <c r="I1792"/>
  <c r="I1791" s="1"/>
  <c r="I1789"/>
  <c r="I1788" s="1"/>
  <c r="I1783"/>
  <c r="I1779"/>
  <c r="I1725"/>
  <c r="I1722" s="1"/>
  <c r="I1721" s="1"/>
  <c r="I1701"/>
  <c r="I1700" s="1"/>
  <c r="I1698"/>
  <c r="I1697" s="1"/>
  <c r="I1680"/>
  <c r="I1679" s="1"/>
  <c r="I1675"/>
  <c r="I1674" s="1"/>
  <c r="I1672" s="1"/>
  <c r="I1670" s="1"/>
  <c r="I1666"/>
  <c r="I1664"/>
  <c r="I1660"/>
  <c r="I1659" s="1"/>
  <c r="I1658" s="1"/>
  <c r="I1656"/>
  <c r="I1655" s="1"/>
  <c r="I1654" s="1"/>
  <c r="I1638"/>
  <c r="I1637" s="1"/>
  <c r="I1636" s="1"/>
  <c r="I1635" s="1"/>
  <c r="I1634" s="1"/>
  <c r="I1633" s="1"/>
  <c r="I1604"/>
  <c r="I1603" s="1"/>
  <c r="I1601"/>
  <c r="I1600" s="1"/>
  <c r="I1598"/>
  <c r="I1597" s="1"/>
  <c r="I1582"/>
  <c r="I1581"/>
  <c r="I1580" s="1"/>
  <c r="I1578"/>
  <c r="I1577" s="1"/>
  <c r="I1575"/>
  <c r="I1574" s="1"/>
  <c r="I1571"/>
  <c r="I1570" s="1"/>
  <c r="I1569" s="1"/>
  <c r="I1552"/>
  <c r="I1551" s="1"/>
  <c r="I1550" s="1"/>
  <c r="I1549" s="1"/>
  <c r="I1347"/>
  <c r="I1346" s="1"/>
  <c r="I1345" s="1"/>
  <c r="I1344" s="1"/>
  <c r="I1341"/>
  <c r="I1340" s="1"/>
  <c r="I1327"/>
  <c r="I1324"/>
  <c r="I1323" s="1"/>
  <c r="I1259"/>
  <c r="I1258" s="1"/>
  <c r="I1257" s="1"/>
  <c r="I1249"/>
  <c r="I1219"/>
  <c r="I1213" s="1"/>
  <c r="I1212" s="1"/>
  <c r="I1166"/>
  <c r="I1157"/>
  <c r="I1155"/>
  <c r="I1143"/>
  <c r="I1142" s="1"/>
  <c r="I1135" s="1"/>
  <c r="I1119"/>
  <c r="I1118" s="1"/>
  <c r="I1106"/>
  <c r="I1105" s="1"/>
  <c r="I1101"/>
  <c r="I1100" s="1"/>
  <c r="I1099" s="1"/>
  <c r="I1098" s="1"/>
  <c r="H20" i="2" s="1"/>
  <c r="I1091" i="1"/>
  <c r="I1090" s="1"/>
  <c r="I1083"/>
  <c r="I1082" s="1"/>
  <c r="I1080"/>
  <c r="I1078"/>
  <c r="I1075"/>
  <c r="I1071"/>
  <c r="I1068"/>
  <c r="I1066"/>
  <c r="I1061"/>
  <c r="I1059"/>
  <c r="I1054"/>
  <c r="I1053" s="1"/>
  <c r="I1052"/>
  <c r="I1049"/>
  <c r="I1048" s="1"/>
  <c r="I1047" s="1"/>
  <c r="I1046" s="1"/>
  <c r="I1045" s="1"/>
  <c r="I1038"/>
  <c r="I1037" s="1"/>
  <c r="I1036" s="1"/>
  <c r="I1029"/>
  <c r="I1028" s="1"/>
  <c r="I1027" s="1"/>
  <c r="I1026" s="1"/>
  <c r="I1022"/>
  <c r="I1021" s="1"/>
  <c r="I1020" s="1"/>
  <c r="I1019" s="1"/>
  <c r="I1018" s="1"/>
  <c r="I1004"/>
  <c r="I1003" s="1"/>
  <c r="I1002" s="1"/>
  <c r="I997"/>
  <c r="I996" s="1"/>
  <c r="I995" s="1"/>
  <c r="I994" s="1"/>
  <c r="I992"/>
  <c r="I990"/>
  <c r="I988"/>
  <c r="I938"/>
  <c r="I937" s="1"/>
  <c r="I935"/>
  <c r="I934" s="1"/>
  <c r="I929"/>
  <c r="I909"/>
  <c r="I907"/>
  <c r="I905"/>
  <c r="I848"/>
  <c r="I847" s="1"/>
  <c r="I854"/>
  <c r="I852"/>
  <c r="I850"/>
  <c r="I845"/>
  <c r="I843"/>
  <c r="I784"/>
  <c r="I783" s="1"/>
  <c r="I782" s="1"/>
  <c r="I777"/>
  <c r="I776" s="1"/>
  <c r="I763" s="1"/>
  <c r="I749"/>
  <c r="I748" s="1"/>
  <c r="I747" s="1"/>
  <c r="I736"/>
  <c r="I735" s="1"/>
  <c r="I732"/>
  <c r="I730"/>
  <c r="I729" s="1"/>
  <c r="I667"/>
  <c r="I666" s="1"/>
  <c r="I665" s="1"/>
  <c r="I663"/>
  <c r="I662" s="1"/>
  <c r="I661" s="1"/>
  <c r="I523" s="1"/>
  <c r="I635"/>
  <c r="I634" s="1"/>
  <c r="I629"/>
  <c r="I628" s="1"/>
  <c r="I656"/>
  <c r="I655" s="1"/>
  <c r="I580"/>
  <c r="I579" s="1"/>
  <c r="I540"/>
  <c r="I537" s="1"/>
  <c r="I535"/>
  <c r="I534" s="1"/>
  <c r="I532"/>
  <c r="I531" s="1"/>
  <c r="I529"/>
  <c r="I528" s="1"/>
  <c r="I516"/>
  <c r="I515" s="1"/>
  <c r="I514" s="1"/>
  <c r="I500"/>
  <c r="I499" s="1"/>
  <c r="I497"/>
  <c r="I495"/>
  <c r="I494" s="1"/>
  <c r="I492"/>
  <c r="I491" s="1"/>
  <c r="I489"/>
  <c r="I488" s="1"/>
  <c r="I456"/>
  <c r="I455" s="1"/>
  <c r="I453"/>
  <c r="I452" s="1"/>
  <c r="I450"/>
  <c r="I449" s="1"/>
  <c r="I436"/>
  <c r="I390"/>
  <c r="I389" s="1"/>
  <c r="I387"/>
  <c r="I386" s="1"/>
  <c r="I371"/>
  <c r="I370" s="1"/>
  <c r="I369" s="1"/>
  <c r="I366"/>
  <c r="I364"/>
  <c r="I362"/>
  <c r="I330"/>
  <c r="I329" s="1"/>
  <c r="I1594"/>
  <c r="I1593" s="1"/>
  <c r="I322"/>
  <c r="I319" s="1"/>
  <c r="I318" s="1"/>
  <c r="I317" s="1"/>
  <c r="I233"/>
  <c r="I232" s="1"/>
  <c r="I229"/>
  <c r="I228" s="1"/>
  <c r="I226"/>
  <c r="I224"/>
  <c r="I223" s="1"/>
  <c r="I215"/>
  <c r="I210"/>
  <c r="I209" s="1"/>
  <c r="I162"/>
  <c r="I161" s="1"/>
  <c r="I116"/>
  <c r="I91"/>
  <c r="I90" s="1"/>
  <c r="I28"/>
  <c r="I27" s="1"/>
  <c r="I26" s="1"/>
  <c r="I19"/>
  <c r="H1959"/>
  <c r="H1958"/>
  <c r="H1956"/>
  <c r="H1955" s="1"/>
  <c r="H1953"/>
  <c r="H1952" s="1"/>
  <c r="H1906"/>
  <c r="H1905" s="1"/>
  <c r="H1903"/>
  <c r="H1902" s="1"/>
  <c r="H1900"/>
  <c r="H1898"/>
  <c r="H1895"/>
  <c r="H1894" s="1"/>
  <c r="H1829"/>
  <c r="H1818"/>
  <c r="H1817" s="1"/>
  <c r="H1795"/>
  <c r="H1794" s="1"/>
  <c r="H1792"/>
  <c r="H1791" s="1"/>
  <c r="H1789"/>
  <c r="H1788" s="1"/>
  <c r="H1783"/>
  <c r="H1779"/>
  <c r="H1725"/>
  <c r="H1722" s="1"/>
  <c r="H1721" s="1"/>
  <c r="H1701"/>
  <c r="H1700" s="1"/>
  <c r="H1698"/>
  <c r="H1697" s="1"/>
  <c r="H1680"/>
  <c r="H1679" s="1"/>
  <c r="H1677"/>
  <c r="H1675"/>
  <c r="H1666"/>
  <c r="H1664"/>
  <c r="H1660"/>
  <c r="H1659" s="1"/>
  <c r="H1658" s="1"/>
  <c r="H1656"/>
  <c r="H1655" s="1"/>
  <c r="H1654" s="1"/>
  <c r="H1638"/>
  <c r="H1637" s="1"/>
  <c r="H1636" s="1"/>
  <c r="H1635" s="1"/>
  <c r="H1634" s="1"/>
  <c r="H1633" s="1"/>
  <c r="H1604"/>
  <c r="H1603" s="1"/>
  <c r="H1601"/>
  <c r="H1600" s="1"/>
  <c r="H1598"/>
  <c r="H1597" s="1"/>
  <c r="H1582"/>
  <c r="H1581"/>
  <c r="H1580" s="1"/>
  <c r="H1578"/>
  <c r="H1577" s="1"/>
  <c r="H1575"/>
  <c r="H1574" s="1"/>
  <c r="H1571"/>
  <c r="H1570" s="1"/>
  <c r="H1569" s="1"/>
  <c r="H1551"/>
  <c r="H1550" s="1"/>
  <c r="H1549" s="1"/>
  <c r="H1347"/>
  <c r="H1346" s="1"/>
  <c r="H1345" s="1"/>
  <c r="H1344" s="1"/>
  <c r="H1341"/>
  <c r="H1340" s="1"/>
  <c r="H1327"/>
  <c r="H1324"/>
  <c r="H1323" s="1"/>
  <c r="H1259"/>
  <c r="H1258" s="1"/>
  <c r="H1257" s="1"/>
  <c r="H1249"/>
  <c r="H1219"/>
  <c r="H1213" s="1"/>
  <c r="H1212" s="1"/>
  <c r="H1166"/>
  <c r="H1157"/>
  <c r="H1155"/>
  <c r="H1143"/>
  <c r="H1142" s="1"/>
  <c r="H1135" s="1"/>
  <c r="H1119"/>
  <c r="H1118" s="1"/>
  <c r="H1106"/>
  <c r="H1105" s="1"/>
  <c r="H1101"/>
  <c r="H1100" s="1"/>
  <c r="H1099" s="1"/>
  <c r="H1098" s="1"/>
  <c r="G20" i="2" s="1"/>
  <c r="H1091" i="1"/>
  <c r="H1090" s="1"/>
  <c r="H1083"/>
  <c r="H1082" s="1"/>
  <c r="H1080"/>
  <c r="H1078"/>
  <c r="H1075"/>
  <c r="H1071"/>
  <c r="H1068"/>
  <c r="H1066"/>
  <c r="H1061"/>
  <c r="H1059"/>
  <c r="H1054"/>
  <c r="H1053" s="1"/>
  <c r="H1052"/>
  <c r="H1049"/>
  <c r="H1048" s="1"/>
  <c r="H1047" s="1"/>
  <c r="H1046" s="1"/>
  <c r="H1045" s="1"/>
  <c r="H1038"/>
  <c r="H1037" s="1"/>
  <c r="H1036" s="1"/>
  <c r="H1029"/>
  <c r="H1028" s="1"/>
  <c r="H1027" s="1"/>
  <c r="H1026" s="1"/>
  <c r="H1022"/>
  <c r="H1021" s="1"/>
  <c r="H1020" s="1"/>
  <c r="H1019" s="1"/>
  <c r="H1018" s="1"/>
  <c r="H1004"/>
  <c r="H1003" s="1"/>
  <c r="H1002" s="1"/>
  <c r="H997"/>
  <c r="H996" s="1"/>
  <c r="H995" s="1"/>
  <c r="H994" s="1"/>
  <c r="H992"/>
  <c r="H990"/>
  <c r="H988"/>
  <c r="H938"/>
  <c r="H937" s="1"/>
  <c r="H935"/>
  <c r="H934" s="1"/>
  <c r="H929"/>
  <c r="H909"/>
  <c r="H907"/>
  <c r="H905"/>
  <c r="H848"/>
  <c r="H847" s="1"/>
  <c r="H854"/>
  <c r="H852"/>
  <c r="H850"/>
  <c r="H845"/>
  <c r="H843"/>
  <c r="H784"/>
  <c r="H783" s="1"/>
  <c r="H782" s="1"/>
  <c r="H777"/>
  <c r="H776" s="1"/>
  <c r="H763" s="1"/>
  <c r="H749"/>
  <c r="H748" s="1"/>
  <c r="H747" s="1"/>
  <c r="H736"/>
  <c r="H735" s="1"/>
  <c r="H732"/>
  <c r="H730"/>
  <c r="H729" s="1"/>
  <c r="H667"/>
  <c r="H666" s="1"/>
  <c r="H665" s="1"/>
  <c r="H663"/>
  <c r="H662" s="1"/>
  <c r="H661" s="1"/>
  <c r="H523" s="1"/>
  <c r="H635"/>
  <c r="H634" s="1"/>
  <c r="H629"/>
  <c r="H628" s="1"/>
  <c r="H656"/>
  <c r="H655" s="1"/>
  <c r="H580"/>
  <c r="H579" s="1"/>
  <c r="H540"/>
  <c r="H537" s="1"/>
  <c r="H535"/>
  <c r="H534" s="1"/>
  <c r="H531"/>
  <c r="H529"/>
  <c r="H528" s="1"/>
  <c r="H516"/>
  <c r="H515" s="1"/>
  <c r="H514" s="1"/>
  <c r="H500"/>
  <c r="H499" s="1"/>
  <c r="H497"/>
  <c r="H495"/>
  <c r="H494" s="1"/>
  <c r="H492"/>
  <c r="H491" s="1"/>
  <c r="H489"/>
  <c r="H488" s="1"/>
  <c r="H456"/>
  <c r="H455" s="1"/>
  <c r="H453"/>
  <c r="H452" s="1"/>
  <c r="H450"/>
  <c r="H449" s="1"/>
  <c r="H436"/>
  <c r="H390"/>
  <c r="H389" s="1"/>
  <c r="H387"/>
  <c r="H386" s="1"/>
  <c r="H371"/>
  <c r="H366"/>
  <c r="H364"/>
  <c r="H362"/>
  <c r="H330"/>
  <c r="H329" s="1"/>
  <c r="H1594"/>
  <c r="H1593" s="1"/>
  <c r="H322"/>
  <c r="H319" s="1"/>
  <c r="H318" s="1"/>
  <c r="H317" s="1"/>
  <c r="H233"/>
  <c r="H232" s="1"/>
  <c r="H229"/>
  <c r="H228" s="1"/>
  <c r="H226"/>
  <c r="H224"/>
  <c r="H223" s="1"/>
  <c r="H215"/>
  <c r="H210"/>
  <c r="H209" s="1"/>
  <c r="H162"/>
  <c r="H161" s="1"/>
  <c r="H114"/>
  <c r="H105" s="1"/>
  <c r="H91"/>
  <c r="H90" s="1"/>
  <c r="H28"/>
  <c r="H27" s="1"/>
  <c r="H26" s="1"/>
  <c r="H19"/>
  <c r="G540" i="3"/>
  <c r="G1895" i="1"/>
  <c r="G1894" s="1"/>
  <c r="G1346" i="3"/>
  <c r="G1675" i="1"/>
  <c r="G536" i="3"/>
  <c r="G485" s="1"/>
  <c r="G497" i="1"/>
  <c r="G631" i="3"/>
  <c r="G19" i="1"/>
  <c r="G1906"/>
  <c r="G1905" s="1"/>
  <c r="G17" i="3"/>
  <c r="H142" i="1" l="1"/>
  <c r="H124" s="1"/>
  <c r="I142"/>
  <c r="I124" s="1"/>
  <c r="G993" i="3"/>
  <c r="G992" s="1"/>
  <c r="I128"/>
  <c r="I129"/>
  <c r="H128"/>
  <c r="H129"/>
  <c r="I728" i="1"/>
  <c r="I727" s="1"/>
  <c r="I726" s="1"/>
  <c r="H728"/>
  <c r="H727" s="1"/>
  <c r="H726" s="1"/>
  <c r="H904"/>
  <c r="I904"/>
  <c r="I1104"/>
  <c r="I522"/>
  <c r="H522"/>
  <c r="H1104"/>
  <c r="H561" i="3"/>
  <c r="I561"/>
  <c r="I448" i="1"/>
  <c r="I447" s="1"/>
  <c r="I446" s="1"/>
  <c r="H448"/>
  <c r="H447" s="1"/>
  <c r="H446" s="1"/>
  <c r="H1089"/>
  <c r="H1088" s="1"/>
  <c r="G17" i="2" s="1"/>
  <c r="I1089" i="1"/>
  <c r="I1088" s="1"/>
  <c r="H17" i="2" s="1"/>
  <c r="H917" i="3"/>
  <c r="I917"/>
  <c r="H370" i="1"/>
  <c r="H369" s="1"/>
  <c r="H368" s="1"/>
  <c r="H14" i="2"/>
  <c r="G14"/>
  <c r="I1816" i="1"/>
  <c r="I1815" s="1"/>
  <c r="H35" i="2" s="1"/>
  <c r="H26"/>
  <c r="I1270" i="1"/>
  <c r="I1269" s="1"/>
  <c r="H1270"/>
  <c r="H1269" s="1"/>
  <c r="H1945"/>
  <c r="I1945"/>
  <c r="I933"/>
  <c r="I932" s="1"/>
  <c r="I931" s="1"/>
  <c r="H1248"/>
  <c r="I1248"/>
  <c r="I1247" s="1"/>
  <c r="I1246" s="1"/>
  <c r="H27" i="2" s="1"/>
  <c r="I385" i="1"/>
  <c r="M1089" i="3"/>
  <c r="H385" i="1"/>
  <c r="I1693"/>
  <c r="I1692" s="1"/>
  <c r="I1691" s="1"/>
  <c r="H933"/>
  <c r="H932" s="1"/>
  <c r="H931" s="1"/>
  <c r="H1693"/>
  <c r="H1692" s="1"/>
  <c r="H1691" s="1"/>
  <c r="I190" i="3"/>
  <c r="H190"/>
  <c r="I115" i="1"/>
  <c r="I114" s="1"/>
  <c r="I105" s="1"/>
  <c r="I16"/>
  <c r="I15" s="1"/>
  <c r="I14" s="1"/>
  <c r="H16"/>
  <c r="H15" s="1"/>
  <c r="H14" s="1"/>
  <c r="G16"/>
  <c r="G15" s="1"/>
  <c r="G14" s="1"/>
  <c r="H627" i="3"/>
  <c r="H626" s="1"/>
  <c r="I627"/>
  <c r="I626" s="1"/>
  <c r="H51"/>
  <c r="H50" s="1"/>
  <c r="I51"/>
  <c r="I50" s="1"/>
  <c r="I1331"/>
  <c r="H1331"/>
  <c r="H991"/>
  <c r="I991"/>
  <c r="I980"/>
  <c r="I979" s="1"/>
  <c r="H980"/>
  <c r="H979" s="1"/>
  <c r="H1787" i="1"/>
  <c r="H1786" s="1"/>
  <c r="G34" i="2" s="1"/>
  <c r="I1787" i="1"/>
  <c r="I1786" s="1"/>
  <c r="H34" i="2" s="1"/>
  <c r="I1778" i="1"/>
  <c r="I1777" s="1"/>
  <c r="I1776" s="1"/>
  <c r="H1778"/>
  <c r="H1777" s="1"/>
  <c r="I1663"/>
  <c r="I1662" s="1"/>
  <c r="I1653" s="1"/>
  <c r="I1652" s="1"/>
  <c r="H15" i="2" s="1"/>
  <c r="H1674" i="1"/>
  <c r="H1672" s="1"/>
  <c r="H1670" s="1"/>
  <c r="H1663"/>
  <c r="H1662" s="1"/>
  <c r="H1653" s="1"/>
  <c r="H1652" s="1"/>
  <c r="G15" i="2" s="1"/>
  <c r="H1596" i="1"/>
  <c r="I1596"/>
  <c r="H1326"/>
  <c r="H1322" s="1"/>
  <c r="I1326"/>
  <c r="I1322" s="1"/>
  <c r="H1342" i="3"/>
  <c r="H1341" s="1"/>
  <c r="H1153" i="1"/>
  <c r="I1342" i="3"/>
  <c r="I1341" s="1"/>
  <c r="I1153" i="1"/>
  <c r="I1058"/>
  <c r="H1058"/>
  <c r="H987"/>
  <c r="H986" s="1"/>
  <c r="H985" s="1"/>
  <c r="H979" s="1"/>
  <c r="I987"/>
  <c r="I986" s="1"/>
  <c r="I985" s="1"/>
  <c r="I979" s="1"/>
  <c r="G336"/>
  <c r="G334" s="1"/>
  <c r="G333" s="1"/>
  <c r="F54" i="2" s="1"/>
  <c r="H435" i="1"/>
  <c r="H434" s="1"/>
  <c r="H433" s="1"/>
  <c r="H432" s="1"/>
  <c r="I973" i="3"/>
  <c r="I435" i="1"/>
  <c r="I434" s="1"/>
  <c r="I433" s="1"/>
  <c r="I432" s="1"/>
  <c r="H973" i="3"/>
  <c r="I124"/>
  <c r="H124"/>
  <c r="I1324"/>
  <c r="I1323" s="1"/>
  <c r="H1324"/>
  <c r="H1323" s="1"/>
  <c r="H1286"/>
  <c r="I1286"/>
  <c r="I1372"/>
  <c r="I1369" s="1"/>
  <c r="I1365" s="1"/>
  <c r="H1372"/>
  <c r="H1369" s="1"/>
  <c r="H1365" s="1"/>
  <c r="I1159" i="1"/>
  <c r="I334"/>
  <c r="I333" s="1"/>
  <c r="H54" i="2" s="1"/>
  <c r="H821" i="3"/>
  <c r="H704" s="1"/>
  <c r="I821"/>
  <c r="I704" s="1"/>
  <c r="I14"/>
  <c r="H14"/>
  <c r="H1592" i="1"/>
  <c r="I1592"/>
  <c r="H411" i="3"/>
  <c r="I411"/>
  <c r="I40"/>
  <c r="I24" s="1"/>
  <c r="H1184" i="1"/>
  <c r="H1183" s="1"/>
  <c r="H1159"/>
  <c r="I1184"/>
  <c r="I1183" s="1"/>
  <c r="H40" i="3"/>
  <c r="H24" s="1"/>
  <c r="G26" i="2"/>
  <c r="H1017" i="1"/>
  <c r="G57" i="2"/>
  <c r="G56" s="1"/>
  <c r="I1017" i="1"/>
  <c r="H57" i="2"/>
  <c r="H56" s="1"/>
  <c r="I1400" i="3"/>
  <c r="I1399" s="1"/>
  <c r="H1015"/>
  <c r="I1015"/>
  <c r="H1035" i="1"/>
  <c r="H1034" s="1"/>
  <c r="G60" i="2" s="1"/>
  <c r="I1035" i="1"/>
  <c r="I1034" s="1"/>
  <c r="H60" i="2" s="1"/>
  <c r="I1298" i="3"/>
  <c r="H928" i="1"/>
  <c r="H927" s="1"/>
  <c r="H926" s="1"/>
  <c r="G50" i="2" s="1"/>
  <c r="I928" i="1"/>
  <c r="I927" s="1"/>
  <c r="I926" s="1"/>
  <c r="H50" i="2" s="1"/>
  <c r="I1041" i="3"/>
  <c r="I1322"/>
  <c r="I1321" s="1"/>
  <c r="I1320" s="1"/>
  <c r="I1319" s="1"/>
  <c r="H231" i="1"/>
  <c r="H1041" i="3"/>
  <c r="H1322"/>
  <c r="H1321" s="1"/>
  <c r="H1320" s="1"/>
  <c r="H1319" s="1"/>
  <c r="I1345"/>
  <c r="I1339" i="1"/>
  <c r="I1343"/>
  <c r="H1413" i="3"/>
  <c r="H1416" s="1"/>
  <c r="I1413"/>
  <c r="I1416" s="1"/>
  <c r="I842" i="1"/>
  <c r="I841" s="1"/>
  <c r="H1065"/>
  <c r="I361"/>
  <c r="I360" s="1"/>
  <c r="I359" s="1"/>
  <c r="H967" i="3"/>
  <c r="H966" s="1"/>
  <c r="I967"/>
  <c r="I966" s="1"/>
  <c r="H1345"/>
  <c r="I1217"/>
  <c r="H654"/>
  <c r="H361" i="1"/>
  <c r="H360" s="1"/>
  <c r="H359" s="1"/>
  <c r="H1339"/>
  <c r="H1897"/>
  <c r="H1893" s="1"/>
  <c r="H1892" s="1"/>
  <c r="G36" i="2" s="1"/>
  <c r="H1303" i="3"/>
  <c r="I654"/>
  <c r="H1217"/>
  <c r="I1303"/>
  <c r="H1298"/>
  <c r="H1398"/>
  <c r="H1573" i="1"/>
  <c r="H1554" s="1"/>
  <c r="G51" i="2" s="1"/>
  <c r="I1573" i="1"/>
  <c r="I1554" s="1"/>
  <c r="H51" i="2" s="1"/>
  <c r="H1077" i="1"/>
  <c r="I1077"/>
  <c r="H1070"/>
  <c r="I231"/>
  <c r="H1001"/>
  <c r="H1000" s="1"/>
  <c r="H842"/>
  <c r="H841" s="1"/>
  <c r="H1343"/>
  <c r="I1065"/>
  <c r="H1828"/>
  <c r="H1816" s="1"/>
  <c r="I368"/>
  <c r="I1070"/>
  <c r="I1897"/>
  <c r="I1893" s="1"/>
  <c r="I1892" s="1"/>
  <c r="H36" i="2" s="1"/>
  <c r="I88" i="1"/>
  <c r="I25" s="1"/>
  <c r="I89"/>
  <c r="I1001"/>
  <c r="I1000" s="1"/>
  <c r="H88"/>
  <c r="H25" s="1"/>
  <c r="H89"/>
  <c r="G1093" i="3"/>
  <c r="G1092" s="1"/>
  <c r="G1301"/>
  <c r="G1299"/>
  <c r="G1075" i="1"/>
  <c r="G1071"/>
  <c r="G749"/>
  <c r="G23" i="3"/>
  <c r="G22" s="1"/>
  <c r="G21" s="1"/>
  <c r="G436" i="1"/>
  <c r="G535" i="3"/>
  <c r="G534" s="1"/>
  <c r="G656" i="1"/>
  <c r="G655" s="1"/>
  <c r="G563" i="3"/>
  <c r="G16"/>
  <c r="G15" s="1"/>
  <c r="G1594" i="1"/>
  <c r="G1593" s="1"/>
  <c r="G233"/>
  <c r="G231" s="1"/>
  <c r="G706" i="3"/>
  <c r="G705" s="1"/>
  <c r="G224" i="1"/>
  <c r="G223" s="1"/>
  <c r="G1157"/>
  <c r="I1590" l="1"/>
  <c r="H52" i="2" s="1"/>
  <c r="H1590" i="1"/>
  <c r="G52" i="2" s="1"/>
  <c r="I903" i="1"/>
  <c r="I890" s="1"/>
  <c r="H903"/>
  <c r="H890" s="1"/>
  <c r="H182" i="3"/>
  <c r="I182"/>
  <c r="I1329"/>
  <c r="H1329"/>
  <c r="I1682" i="1"/>
  <c r="H1682"/>
  <c r="H1321"/>
  <c r="I1321"/>
  <c r="H358"/>
  <c r="G14" i="3"/>
  <c r="H1776" i="1"/>
  <c r="H1690" s="1"/>
  <c r="H1247"/>
  <c r="H1246" s="1"/>
  <c r="G27" i="2" s="1"/>
  <c r="H1268" i="1"/>
  <c r="H1267"/>
  <c r="G30" i="2" s="1"/>
  <c r="I1268" i="1"/>
  <c r="I1267"/>
  <c r="H30" i="2" s="1"/>
  <c r="I24" i="1"/>
  <c r="J1021" i="3"/>
  <c r="I655"/>
  <c r="I978" i="1"/>
  <c r="I977" s="1"/>
  <c r="H978"/>
  <c r="H977" s="1"/>
  <c r="I984"/>
  <c r="H18" i="2" s="1"/>
  <c r="H984" i="1"/>
  <c r="G18" i="2" s="1"/>
  <c r="I410" i="3"/>
  <c r="H410"/>
  <c r="I1944" i="1"/>
  <c r="H1815"/>
  <c r="G35" i="2" s="1"/>
  <c r="I1340" i="3"/>
  <c r="I1339" s="1"/>
  <c r="H1340"/>
  <c r="H1339" s="1"/>
  <c r="I1057" i="1"/>
  <c r="I1056" s="1"/>
  <c r="I1051" s="1"/>
  <c r="H1057"/>
  <c r="H1056" s="1"/>
  <c r="H1051" s="1"/>
  <c r="I1024"/>
  <c r="H1024"/>
  <c r="H42" i="2"/>
  <c r="G42"/>
  <c r="H1152" i="1"/>
  <c r="H1151" s="1"/>
  <c r="H1103" s="1"/>
  <c r="I1152"/>
  <c r="I1151" s="1"/>
  <c r="I1103" s="1"/>
  <c r="G435"/>
  <c r="G434" s="1"/>
  <c r="G433" s="1"/>
  <c r="G432" s="1"/>
  <c r="H1285" i="3"/>
  <c r="H1280" s="1"/>
  <c r="I1285"/>
  <c r="I1280" s="1"/>
  <c r="G43" i="2"/>
  <c r="H1353" i="3"/>
  <c r="H1352" s="1"/>
  <c r="H1349" s="1"/>
  <c r="H1348" s="1"/>
  <c r="I1353"/>
  <c r="I1352" s="1"/>
  <c r="I1349" s="1"/>
  <c r="I1348" s="1"/>
  <c r="G25" i="2"/>
  <c r="I358" i="1"/>
  <c r="I840"/>
  <c r="I839" s="1"/>
  <c r="H44" i="2" s="1"/>
  <c r="H1358" i="3"/>
  <c r="I1358"/>
  <c r="G48" i="2"/>
  <c r="G41"/>
  <c r="H48"/>
  <c r="H384" i="1"/>
  <c r="H378" s="1"/>
  <c r="I1182"/>
  <c r="H1040" i="3"/>
  <c r="H1039" s="1"/>
  <c r="H1038" s="1"/>
  <c r="I1040"/>
  <c r="I1039" s="1"/>
  <c r="H1314"/>
  <c r="I925" i="1"/>
  <c r="I999"/>
  <c r="H23" i="2"/>
  <c r="H22" s="1"/>
  <c r="H925" i="1"/>
  <c r="H999"/>
  <c r="G23" i="2"/>
  <c r="G22" s="1"/>
  <c r="H13" i="1"/>
  <c r="I13"/>
  <c r="H1944"/>
  <c r="H25" i="2"/>
  <c r="H24" s="1"/>
  <c r="H840" i="1"/>
  <c r="H839" s="1"/>
  <c r="G44" i="2" s="1"/>
  <c r="H41"/>
  <c r="I1314" i="3"/>
  <c r="I384" i="1"/>
  <c r="H978" i="3"/>
  <c r="H183"/>
  <c r="I978"/>
  <c r="I1651" i="1"/>
  <c r="I1668" s="1"/>
  <c r="I1025"/>
  <c r="H59" i="2" s="1"/>
  <c r="H58" s="1"/>
  <c r="H1651" i="1"/>
  <c r="H1668" s="1"/>
  <c r="H1025"/>
  <c r="G59" i="2" s="1"/>
  <c r="G58" s="1"/>
  <c r="G330" i="1"/>
  <c r="G329" s="1"/>
  <c r="G1592" s="1"/>
  <c r="G570" i="3"/>
  <c r="G1298"/>
  <c r="G848" i="1"/>
  <c r="G847" s="1"/>
  <c r="G1070"/>
  <c r="G232"/>
  <c r="G986" i="3"/>
  <c r="G985" s="1"/>
  <c r="G992" i="1"/>
  <c r="G1324"/>
  <c r="G1323" s="1"/>
  <c r="G748"/>
  <c r="G747" s="1"/>
  <c r="H1548" l="1"/>
  <c r="H888"/>
  <c r="G45" i="2" s="1"/>
  <c r="I888" i="1"/>
  <c r="I1038" i="3"/>
  <c r="I1548" i="1"/>
  <c r="H423"/>
  <c r="H1943"/>
  <c r="G39" i="2"/>
  <c r="G38" s="1"/>
  <c r="I1943" i="1"/>
  <c r="H39" i="2"/>
  <c r="H38" s="1"/>
  <c r="H1252" i="3"/>
  <c r="I1252"/>
  <c r="I1044" i="1"/>
  <c r="H1044"/>
  <c r="H1261"/>
  <c r="I1261"/>
  <c r="G24" i="2"/>
  <c r="J989" i="3"/>
  <c r="H976" i="1"/>
  <c r="H1042" s="1"/>
  <c r="I976"/>
  <c r="I1042" s="1"/>
  <c r="H31" i="2"/>
  <c r="G31"/>
  <c r="H47"/>
  <c r="H46" s="1"/>
  <c r="G47"/>
  <c r="G46" s="1"/>
  <c r="G32"/>
  <c r="H1182" i="1"/>
  <c r="H32" i="2"/>
  <c r="H33"/>
  <c r="I1785" i="1"/>
  <c r="G33" i="2"/>
  <c r="H1785" i="1"/>
  <c r="H332"/>
  <c r="G53" i="2"/>
  <c r="I332" i="1"/>
  <c r="H53" i="2"/>
  <c r="G49"/>
  <c r="I183" i="3"/>
  <c r="H49" i="2"/>
  <c r="H43"/>
  <c r="I378" i="1"/>
  <c r="I423" s="1"/>
  <c r="H24"/>
  <c r="G507" i="3"/>
  <c r="G506" s="1"/>
  <c r="H45" i="2" l="1"/>
  <c r="H40" s="1"/>
  <c r="I445" i="1"/>
  <c r="H445"/>
  <c r="I1640"/>
  <c r="I1406" i="3"/>
  <c r="H1640" i="1"/>
  <c r="H1406" i="3"/>
  <c r="G28" i="2"/>
  <c r="H28"/>
  <c r="H16"/>
  <c r="G16"/>
  <c r="G21"/>
  <c r="H21"/>
  <c r="I123" i="1"/>
  <c r="H123"/>
  <c r="H353" s="1"/>
  <c r="H1993"/>
  <c r="G40" i="2"/>
  <c r="H2087" i="1" l="1"/>
  <c r="G13" i="2"/>
  <c r="G61" s="1"/>
  <c r="H13"/>
  <c r="H61" s="1"/>
  <c r="I353" i="1"/>
  <c r="I1690"/>
  <c r="I1993" s="1"/>
  <c r="I1411" i="3"/>
  <c r="H1411"/>
  <c r="G185"/>
  <c r="G184" s="1"/>
  <c r="G91" i="1"/>
  <c r="G90" s="1"/>
  <c r="G130" i="3"/>
  <c r="G829"/>
  <c r="G828" s="1"/>
  <c r="G215" i="1"/>
  <c r="G1088" i="3"/>
  <c r="G1900" i="1"/>
  <c r="G1828"/>
  <c r="G1829"/>
  <c r="I2087" l="1"/>
  <c r="H85" i="2" s="1"/>
  <c r="G85"/>
  <c r="G87"/>
  <c r="H87"/>
  <c r="H83"/>
  <c r="G83"/>
  <c r="G128" i="3"/>
  <c r="G129"/>
  <c r="H63" i="2"/>
  <c r="G63"/>
  <c r="H1415" i="3"/>
  <c r="G89" i="1"/>
  <c r="G88"/>
  <c r="I1415" i="3" l="1"/>
  <c r="G971"/>
  <c r="G667" i="1"/>
  <c r="G666" s="1"/>
  <c r="G665" s="1"/>
  <c r="G1297" i="3" l="1"/>
  <c r="G1296" s="1"/>
  <c r="G1295"/>
  <c r="G1294" s="1"/>
  <c r="G1307"/>
  <c r="G1306" s="1"/>
  <c r="G1305"/>
  <c r="G1304" s="1"/>
  <c r="G1078" i="1"/>
  <c r="G1077" s="1"/>
  <c r="G414" i="3"/>
  <c r="G413" s="1"/>
  <c r="G580" i="1"/>
  <c r="G46" i="3"/>
  <c r="G45" s="1"/>
  <c r="G42"/>
  <c r="G41" s="1"/>
  <c r="G1119" i="1"/>
  <c r="G1118" s="1"/>
  <c r="G1068"/>
  <c r="G1066"/>
  <c r="G229"/>
  <c r="G228" s="1"/>
  <c r="G227" s="1"/>
  <c r="G1347" i="3"/>
  <c r="G1345" s="1"/>
  <c r="G40" l="1"/>
  <c r="G579" i="1"/>
  <c r="G1303" i="3"/>
  <c r="G1293"/>
  <c r="G1065" i="1"/>
  <c r="G997"/>
  <c r="G996" s="1"/>
  <c r="G995" s="1"/>
  <c r="G994" s="1"/>
  <c r="G489"/>
  <c r="G488" s="1"/>
  <c r="G500"/>
  <c r="G499" s="1"/>
  <c r="G777"/>
  <c r="G776" s="1"/>
  <c r="G763" s="1"/>
  <c r="G27" i="3"/>
  <c r="G26" s="1"/>
  <c r="G25" s="1"/>
  <c r="G24" l="1"/>
  <c r="G1106" i="1"/>
  <c r="G1105" s="1"/>
  <c r="G1104" s="1"/>
  <c r="G1114" i="3" l="1"/>
  <c r="G1113" s="1"/>
  <c r="G1347" i="1"/>
  <c r="G1346" s="1"/>
  <c r="G1345" s="1"/>
  <c r="G1344" s="1"/>
  <c r="G659" i="3"/>
  <c r="G657" s="1"/>
  <c r="G662"/>
  <c r="G661" s="1"/>
  <c r="G1956" i="1"/>
  <c r="G1955" s="1"/>
  <c r="G1953"/>
  <c r="G1952" s="1"/>
  <c r="G209" l="1"/>
  <c r="G28"/>
  <c r="G27" s="1"/>
  <c r="G26" s="1"/>
  <c r="G922" i="3"/>
  <c r="G921" s="1"/>
  <c r="G356"/>
  <c r="G606"/>
  <c r="G982"/>
  <c r="G981" s="1"/>
  <c r="G199"/>
  <c r="G198" s="1"/>
  <c r="G225"/>
  <c r="G224" s="1"/>
  <c r="G221" s="1"/>
  <c r="G220" s="1"/>
  <c r="G196"/>
  <c r="G1284"/>
  <c r="G1283" s="1"/>
  <c r="G1282" s="1"/>
  <c r="G1281" s="1"/>
  <c r="G1288"/>
  <c r="G1287" s="1"/>
  <c r="G1290"/>
  <c r="G1289" s="1"/>
  <c r="G1292"/>
  <c r="G1291" s="1"/>
  <c r="G1310"/>
  <c r="G1309" s="1"/>
  <c r="G1308" s="1"/>
  <c r="G1318"/>
  <c r="G1317" s="1"/>
  <c r="G1316" s="1"/>
  <c r="G1315" s="1"/>
  <c r="G1322"/>
  <c r="G1321" s="1"/>
  <c r="G1320" s="1"/>
  <c r="G1319" s="1"/>
  <c r="G1326"/>
  <c r="G1325" s="1"/>
  <c r="G1328"/>
  <c r="G1327" s="1"/>
  <c r="G1338"/>
  <c r="G1337" s="1"/>
  <c r="G1336" s="1"/>
  <c r="G1329" s="1"/>
  <c r="G1342"/>
  <c r="G1341" s="1"/>
  <c r="G1344"/>
  <c r="G1343" s="1"/>
  <c r="G1354"/>
  <c r="G1401"/>
  <c r="G1398" s="1"/>
  <c r="G201"/>
  <c r="G175"/>
  <c r="G53"/>
  <c r="G52" s="1"/>
  <c r="G55"/>
  <c r="G54" s="1"/>
  <c r="G57"/>
  <c r="G56" s="1"/>
  <c r="G60"/>
  <c r="G59" s="1"/>
  <c r="G58" s="1"/>
  <c r="G66"/>
  <c r="G65" s="1"/>
  <c r="G64" s="1"/>
  <c r="G69"/>
  <c r="G68" s="1"/>
  <c r="G67" s="1"/>
  <c r="G127"/>
  <c r="G126" s="1"/>
  <c r="G125" s="1"/>
  <c r="G133"/>
  <c r="G343"/>
  <c r="G362"/>
  <c r="G368"/>
  <c r="G367" s="1"/>
  <c r="G366" s="1"/>
  <c r="G408"/>
  <c r="G407" s="1"/>
  <c r="G517"/>
  <c r="G516" s="1"/>
  <c r="G784" i="1"/>
  <c r="G783" s="1"/>
  <c r="G782" s="1"/>
  <c r="G608" i="3"/>
  <c r="G607" s="1"/>
  <c r="G553"/>
  <c r="G552" s="1"/>
  <c r="G562"/>
  <c r="G569"/>
  <c r="G568" s="1"/>
  <c r="G564"/>
  <c r="G630"/>
  <c r="G731"/>
  <c r="G730" s="1"/>
  <c r="G729" s="1"/>
  <c r="G734"/>
  <c r="G733" s="1"/>
  <c r="G732" s="1"/>
  <c r="G782"/>
  <c r="G781" s="1"/>
  <c r="G780" s="1"/>
  <c r="G785"/>
  <c r="G784" s="1"/>
  <c r="G783" s="1"/>
  <c r="G792"/>
  <c r="G791" s="1"/>
  <c r="G823"/>
  <c r="G822" s="1"/>
  <c r="G827"/>
  <c r="G826" s="1"/>
  <c r="G322" i="1"/>
  <c r="G319" s="1"/>
  <c r="G318" s="1"/>
  <c r="G317" s="1"/>
  <c r="G313" s="1"/>
  <c r="G919" i="3"/>
  <c r="G918" s="1"/>
  <c r="G946"/>
  <c r="G945" s="1"/>
  <c r="G949"/>
  <c r="G948" s="1"/>
  <c r="G947" s="1"/>
  <c r="G959"/>
  <c r="G969"/>
  <c r="G968" s="1"/>
  <c r="G970"/>
  <c r="G984"/>
  <c r="G983" s="1"/>
  <c r="G1638" i="1"/>
  <c r="G1637" s="1"/>
  <c r="G1636" s="1"/>
  <c r="G1004" i="3"/>
  <c r="G1007"/>
  <c r="G1006" s="1"/>
  <c r="G1005" s="1"/>
  <c r="G1018"/>
  <c r="G1071"/>
  <c r="G1070" s="1"/>
  <c r="G1085"/>
  <c r="G1087"/>
  <c r="G1099"/>
  <c r="G1098" s="1"/>
  <c r="G1105"/>
  <c r="G1104" s="1"/>
  <c r="G1111"/>
  <c r="G1110" s="1"/>
  <c r="G1057"/>
  <c r="G1056" s="1"/>
  <c r="G1059"/>
  <c r="G1058" s="1"/>
  <c r="G1061"/>
  <c r="G1060" s="1"/>
  <c r="G1090"/>
  <c r="G1068"/>
  <c r="G1065" s="1"/>
  <c r="G1219"/>
  <c r="G1218" s="1"/>
  <c r="G1223"/>
  <c r="G1222" s="1"/>
  <c r="G1221" s="1"/>
  <c r="G1226"/>
  <c r="G1225" s="1"/>
  <c r="G1224" s="1"/>
  <c r="G1229"/>
  <c r="G1235"/>
  <c r="G1234" s="1"/>
  <c r="G1233" s="1"/>
  <c r="G1232"/>
  <c r="G1231" s="1"/>
  <c r="G1230" s="1"/>
  <c r="G1041"/>
  <c r="G1047"/>
  <c r="G1046" s="1"/>
  <c r="G1045" s="1"/>
  <c r="G732" i="1"/>
  <c r="G730"/>
  <c r="G729" s="1"/>
  <c r="G159"/>
  <c r="G158" s="1"/>
  <c r="G162"/>
  <c r="G161" s="1"/>
  <c r="G535"/>
  <c r="G534" s="1"/>
  <c r="G540"/>
  <c r="G537" s="1"/>
  <c r="G663"/>
  <c r="G662" s="1"/>
  <c r="G661" s="1"/>
  <c r="G523" s="1"/>
  <c r="G522" s="1"/>
  <c r="G629"/>
  <c r="G628" s="1"/>
  <c r="G635"/>
  <c r="G696" s="1"/>
  <c r="G695" s="1"/>
  <c r="G450"/>
  <c r="G449" s="1"/>
  <c r="G453"/>
  <c r="G452" s="1"/>
  <c r="G492"/>
  <c r="G491" s="1"/>
  <c r="G495"/>
  <c r="G494" s="1"/>
  <c r="G1155"/>
  <c r="G1783"/>
  <c r="G1327"/>
  <c r="G1341"/>
  <c r="G1340" s="1"/>
  <c r="G387"/>
  <c r="G386" s="1"/>
  <c r="G390"/>
  <c r="G389" s="1"/>
  <c r="G1249"/>
  <c r="G1248" s="1"/>
  <c r="G1247" s="1"/>
  <c r="G1259"/>
  <c r="G1258" s="1"/>
  <c r="G1257" s="1"/>
  <c r="G1059"/>
  <c r="G1061"/>
  <c r="G988"/>
  <c r="G990"/>
  <c r="G1004"/>
  <c r="G1003" s="1"/>
  <c r="G1022"/>
  <c r="G1021" s="1"/>
  <c r="G1020" s="1"/>
  <c r="G1019" s="1"/>
  <c r="G1018" s="1"/>
  <c r="G1017" s="1"/>
  <c r="G1029"/>
  <c r="G1028" s="1"/>
  <c r="G1027" s="1"/>
  <c r="G1026" s="1"/>
  <c r="G1038"/>
  <c r="G1037" s="1"/>
  <c r="G1091"/>
  <c r="G1090" s="1"/>
  <c r="G1698"/>
  <c r="G1697" s="1"/>
  <c r="G1701"/>
  <c r="G1700" s="1"/>
  <c r="G1818"/>
  <c r="G1789"/>
  <c r="G1788" s="1"/>
  <c r="G1792"/>
  <c r="G1791" s="1"/>
  <c r="G1795"/>
  <c r="G1794" s="1"/>
  <c r="G1898"/>
  <c r="G1903"/>
  <c r="G1902" s="1"/>
  <c r="G1958"/>
  <c r="G1945" s="1"/>
  <c r="G1578"/>
  <c r="G1577" s="1"/>
  <c r="G1571"/>
  <c r="G1570" s="1"/>
  <c r="G1569" s="1"/>
  <c r="G1581"/>
  <c r="G1580" s="1"/>
  <c r="G1604"/>
  <c r="G1603" s="1"/>
  <c r="G1049"/>
  <c r="G1048" s="1"/>
  <c r="G1047" s="1"/>
  <c r="G1046" s="1"/>
  <c r="G1045" s="1"/>
  <c r="F14" i="2" s="1"/>
  <c r="G1083" i="1"/>
  <c r="G1082" s="1"/>
  <c r="G1052"/>
  <c r="G1101"/>
  <c r="G1100" s="1"/>
  <c r="G1099" s="1"/>
  <c r="G1098" s="1"/>
  <c r="F20" i="2" s="1"/>
  <c r="G1166" i="1"/>
  <c r="G1143"/>
  <c r="G1142" s="1"/>
  <c r="G1135" s="1"/>
  <c r="G1270"/>
  <c r="G1269" s="1"/>
  <c r="G362"/>
  <c r="G364"/>
  <c r="G371"/>
  <c r="G370" s="1"/>
  <c r="G369" s="1"/>
  <c r="G368" s="1"/>
  <c r="G516"/>
  <c r="G843"/>
  <c r="G845"/>
  <c r="G850"/>
  <c r="G854"/>
  <c r="G853" s="1"/>
  <c r="G567" i="3" s="1"/>
  <c r="G566" s="1"/>
  <c r="G905" i="1"/>
  <c r="G907"/>
  <c r="G929"/>
  <c r="G928" s="1"/>
  <c r="G927" s="1"/>
  <c r="G926" s="1"/>
  <c r="G938"/>
  <c r="G937" s="1"/>
  <c r="G935"/>
  <c r="G934" s="1"/>
  <c r="G1656"/>
  <c r="G1655" s="1"/>
  <c r="G1654" s="1"/>
  <c r="G1660"/>
  <c r="G1659" s="1"/>
  <c r="G1658" s="1"/>
  <c r="G1664"/>
  <c r="G1666"/>
  <c r="G1677"/>
  <c r="G1674" s="1"/>
  <c r="G1672" s="1"/>
  <c r="G1781"/>
  <c r="G1598"/>
  <c r="G1597" s="1"/>
  <c r="G348" i="3"/>
  <c r="G347" s="1"/>
  <c r="G1582" i="1"/>
  <c r="G1959"/>
  <c r="G366"/>
  <c r="G1054"/>
  <c r="G1053" s="1"/>
  <c r="G825" i="3"/>
  <c r="G824" s="1"/>
  <c r="G1575" i="1"/>
  <c r="G1574" s="1"/>
  <c r="G1552"/>
  <c r="G1551" s="1"/>
  <c r="G1550" s="1"/>
  <c r="G1549" s="1"/>
  <c r="G529"/>
  <c r="G528" s="1"/>
  <c r="G736"/>
  <c r="G735" s="1"/>
  <c r="G142" l="1"/>
  <c r="G124" s="1"/>
  <c r="G123" s="1"/>
  <c r="G704"/>
  <c r="G703" s="1"/>
  <c r="G694"/>
  <c r="G693" s="1"/>
  <c r="G917" i="3"/>
  <c r="G515" i="1"/>
  <c r="G514" s="1"/>
  <c r="G728"/>
  <c r="G727" s="1"/>
  <c r="G726" s="1"/>
  <c r="G1089" i="3"/>
  <c r="G1089" i="1"/>
  <c r="G1088" s="1"/>
  <c r="F17" i="2" s="1"/>
  <c r="G1635" i="1"/>
  <c r="G1634" s="1"/>
  <c r="G1633" s="1"/>
  <c r="I56" i="2" s="1"/>
  <c r="G25" i="1"/>
  <c r="G385"/>
  <c r="G132" i="3"/>
  <c r="G131" s="1"/>
  <c r="G124" s="1"/>
  <c r="G1349"/>
  <c r="G1348" s="1"/>
  <c r="F50" i="2"/>
  <c r="G944" i="3"/>
  <c r="G943" s="1"/>
  <c r="G942" s="1"/>
  <c r="J941"/>
  <c r="G1817" i="1"/>
  <c r="G1816" s="1"/>
  <c r="G634"/>
  <c r="G1268"/>
  <c r="G933"/>
  <c r="G932" s="1"/>
  <c r="G931" s="1"/>
  <c r="G1693"/>
  <c r="G987"/>
  <c r="G986" s="1"/>
  <c r="G985" s="1"/>
  <c r="G627" i="3"/>
  <c r="G626" s="1"/>
  <c r="G989"/>
  <c r="G988" s="1"/>
  <c r="G987" s="1"/>
  <c r="G1055"/>
  <c r="G991"/>
  <c r="G980"/>
  <c r="G979" s="1"/>
  <c r="G1778" i="1"/>
  <c r="G1777" s="1"/>
  <c r="G1776" s="1"/>
  <c r="G1787"/>
  <c r="G1663"/>
  <c r="G1662" s="1"/>
  <c r="G1653" s="1"/>
  <c r="G1652" s="1"/>
  <c r="G1326"/>
  <c r="G1322" s="1"/>
  <c r="G1058"/>
  <c r="G1057" s="1"/>
  <c r="G1036"/>
  <c r="G1035" s="1"/>
  <c r="G1034" s="1"/>
  <c r="G1324" i="3"/>
  <c r="G1323" s="1"/>
  <c r="G1314" s="1"/>
  <c r="G1340"/>
  <c r="G1286"/>
  <c r="G1285" s="1"/>
  <c r="G361"/>
  <c r="G360" s="1"/>
  <c r="G821"/>
  <c r="G704" s="1"/>
  <c r="G1944" i="1"/>
  <c r="G333" i="3"/>
  <c r="G332" s="1"/>
  <c r="G654"/>
  <c r="G200"/>
  <c r="G197" s="1"/>
  <c r="L190"/>
  <c r="G904" i="1"/>
  <c r="G1040" i="3"/>
  <c r="G1039" s="1"/>
  <c r="G1038" s="1"/>
  <c r="G1016"/>
  <c r="G1015" s="1"/>
  <c r="G1008" s="1"/>
  <c r="G1001" i="1"/>
  <c r="G1000" s="1"/>
  <c r="G999" s="1"/>
  <c r="G1002"/>
  <c r="G1003" i="3"/>
  <c r="G1002" s="1"/>
  <c r="G174"/>
  <c r="G173" s="1"/>
  <c r="G172" s="1"/>
  <c r="G147" s="1"/>
  <c r="G195"/>
  <c r="G194" s="1"/>
  <c r="G999"/>
  <c r="G998" s="1"/>
  <c r="G1339" i="1"/>
  <c r="G561" i="3"/>
  <c r="G967"/>
  <c r="G966" s="1"/>
  <c r="G605"/>
  <c r="G604" s="1"/>
  <c r="G603" s="1"/>
  <c r="G1400"/>
  <c r="G1399" s="1"/>
  <c r="G342"/>
  <c r="G1413"/>
  <c r="G1416" s="1"/>
  <c r="G1573" i="1"/>
  <c r="F57" i="2"/>
  <c r="F56" s="1"/>
  <c r="G974" i="3"/>
  <c r="G355"/>
  <c r="G354" s="1"/>
  <c r="G655"/>
  <c r="G1228"/>
  <c r="G1227" s="1"/>
  <c r="G1217" s="1"/>
  <c r="G1343" i="1"/>
  <c r="G1246"/>
  <c r="G842"/>
  <c r="G841" s="1"/>
  <c r="G840" s="1"/>
  <c r="G346" i="3"/>
  <c r="G328" s="1"/>
  <c r="G1084"/>
  <c r="G1054" s="1"/>
  <c r="G339"/>
  <c r="G338" s="1"/>
  <c r="G1897" i="1"/>
  <c r="G1893" s="1"/>
  <c r="G1892" s="1"/>
  <c r="F36" i="2" s="1"/>
  <c r="G602" i="3"/>
  <c r="G601" s="1"/>
  <c r="G600" s="1"/>
  <c r="G599" s="1"/>
  <c r="G958"/>
  <c r="G957" s="1"/>
  <c r="G956" s="1"/>
  <c r="G1680" i="1"/>
  <c r="G1679" s="1"/>
  <c r="G1670" s="1"/>
  <c r="G361"/>
  <c r="G360" s="1"/>
  <c r="G359" s="1"/>
  <c r="G532"/>
  <c r="G531" s="1"/>
  <c r="G1725"/>
  <c r="G1722" s="1"/>
  <c r="G1721" s="1"/>
  <c r="G456"/>
  <c r="G455" s="1"/>
  <c r="G51" i="3"/>
  <c r="G50" s="1"/>
  <c r="G1601" i="1"/>
  <c r="G1600" s="1"/>
  <c r="G1596" s="1"/>
  <c r="G1590" s="1"/>
  <c r="G116"/>
  <c r="G1220"/>
  <c r="G1219" s="1"/>
  <c r="G1183"/>
  <c r="G1152"/>
  <c r="G1151" s="1"/>
  <c r="G1212" l="1"/>
  <c r="G1213"/>
  <c r="P147" i="3"/>
  <c r="F43" i="2"/>
  <c r="G327" i="3"/>
  <c r="G1103" i="1"/>
  <c r="F52" i="2"/>
  <c r="G903" i="1"/>
  <c r="G890" s="1"/>
  <c r="G839"/>
  <c r="G448"/>
  <c r="G447" s="1"/>
  <c r="G446" s="1"/>
  <c r="G1321"/>
  <c r="G1943"/>
  <c r="I38" i="2" s="1"/>
  <c r="F15"/>
  <c r="G1651" i="1"/>
  <c r="J938" i="3"/>
  <c r="J935"/>
  <c r="G190"/>
  <c r="G1339"/>
  <c r="L1406"/>
  <c r="G1882" i="1"/>
  <c r="G1554"/>
  <c r="F51" i="2" s="1"/>
  <c r="G1267" i="1"/>
  <c r="G1786"/>
  <c r="F34" i="2" s="1"/>
  <c r="G115" i="1"/>
  <c r="G345" i="3"/>
  <c r="G344" s="1"/>
  <c r="G341" s="1"/>
  <c r="K705"/>
  <c r="G978"/>
  <c r="G984" i="1"/>
  <c r="G979"/>
  <c r="G978" s="1"/>
  <c r="F60" i="2"/>
  <c r="G1024" i="1"/>
  <c r="I58" i="2" s="1"/>
  <c r="F27"/>
  <c r="G973" i="3"/>
  <c r="G358" i="1"/>
  <c r="L50" i="3"/>
  <c r="G384" i="1"/>
  <c r="G378" s="1"/>
  <c r="F23" i="2"/>
  <c r="F22" s="1"/>
  <c r="G1056" i="1"/>
  <c r="G1051" s="1"/>
  <c r="G1280" i="3"/>
  <c r="G332" i="1"/>
  <c r="G1025"/>
  <c r="F59" i="2" s="1"/>
  <c r="G925" i="1"/>
  <c r="F32" i="2" l="1"/>
  <c r="G1252" i="3"/>
  <c r="G888" i="1"/>
  <c r="G1044"/>
  <c r="G423"/>
  <c r="F41" i="2"/>
  <c r="G182" i="3"/>
  <c r="G1875" i="1"/>
  <c r="G1874" s="1"/>
  <c r="G1815" s="1"/>
  <c r="F35" i="2" s="1"/>
  <c r="G114" i="1"/>
  <c r="G105" s="1"/>
  <c r="G24" s="1"/>
  <c r="G1548"/>
  <c r="F30" i="2"/>
  <c r="G1261" i="1"/>
  <c r="G1182"/>
  <c r="G1692"/>
  <c r="G1691" s="1"/>
  <c r="G977"/>
  <c r="F58" i="2"/>
  <c r="F21"/>
  <c r="G972" i="3"/>
  <c r="G183"/>
  <c r="F42" i="2"/>
  <c r="L1426" i="3"/>
  <c r="I53" i="2"/>
  <c r="F48"/>
  <c r="I46"/>
  <c r="F47"/>
  <c r="F53"/>
  <c r="F25"/>
  <c r="G1668" i="1"/>
  <c r="F45" i="2" l="1"/>
  <c r="G445" i="1"/>
  <c r="G1406" i="3"/>
  <c r="G1640" i="1"/>
  <c r="I24" i="2"/>
  <c r="F44"/>
  <c r="F18"/>
  <c r="G1682" i="1"/>
  <c r="F33" i="2"/>
  <c r="G1785" i="1"/>
  <c r="I49" i="2"/>
  <c r="F26"/>
  <c r="F24" s="1"/>
  <c r="F49"/>
  <c r="G976" i="1"/>
  <c r="G1042" s="1"/>
  <c r="F16" i="2"/>
  <c r="F46"/>
  <c r="G13" i="1"/>
  <c r="G353" s="1"/>
  <c r="F40" i="2" l="1"/>
  <c r="F13"/>
  <c r="I33"/>
  <c r="F28"/>
  <c r="I40"/>
  <c r="I13"/>
  <c r="G1690" i="1"/>
  <c r="G1993" s="1"/>
  <c r="I28" i="2" l="1"/>
  <c r="G1411" i="3"/>
  <c r="G2081" i="1"/>
  <c r="F39" i="2" s="1"/>
  <c r="F38" s="1"/>
  <c r="F61" s="1"/>
  <c r="G2080" i="1" l="1"/>
  <c r="G2086" s="1"/>
  <c r="G2087" s="1"/>
  <c r="G1415" i="3" s="1"/>
  <c r="F63" i="2"/>
  <c r="F87"/>
  <c r="F83"/>
  <c r="F85" l="1"/>
</calcChain>
</file>

<file path=xl/sharedStrings.xml><?xml version="1.0" encoding="utf-8"?>
<sst xmlns="http://schemas.openxmlformats.org/spreadsheetml/2006/main" count="15988" uniqueCount="1048">
  <si>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</si>
  <si>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</si>
  <si>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</si>
  <si>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</si>
  <si>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</si>
  <si>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</si>
  <si>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</si>
  <si>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</si>
  <si>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</si>
  <si>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</si>
  <si>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</si>
  <si>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</si>
  <si>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</si>
  <si>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</si>
  <si>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</si>
  <si>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</si>
  <si>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</si>
  <si>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</si>
  <si>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</si>
  <si>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</si>
  <si>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</si>
  <si>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</si>
  <si>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</si>
  <si>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</si>
  <si>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</si>
  <si>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</si>
  <si>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</si>
  <si>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</si>
  <si>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</si>
  <si>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</si>
  <si>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</si>
  <si>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</si>
  <si>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</si>
  <si>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</si>
  <si>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</si>
  <si>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</si>
  <si>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</si>
  <si>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</si>
  <si>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</si>
  <si>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</si>
  <si>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</si>
  <si>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</si>
  <si>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</si>
  <si>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</si>
  <si>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</si>
  <si>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</si>
  <si>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</si>
  <si>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</si>
  <si>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</si>
  <si>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</si>
  <si>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</si>
  <si>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</si>
  <si>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</si>
  <si>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</si>
  <si>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</si>
  <si>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</si>
  <si>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</si>
  <si>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</si>
  <si>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</si>
  <si>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</si>
  <si>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</si>
  <si>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</si>
  <si>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</si>
  <si>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</si>
  <si>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</si>
  <si>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</si>
  <si>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</si>
  <si>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</si>
  <si>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</si>
  <si>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</si>
  <si>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</si>
  <si>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</si>
  <si>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</si>
  <si>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</si>
  <si>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</si>
  <si>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</si>
  <si>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</si>
  <si>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</si>
  <si>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</si>
  <si>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</si>
  <si>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</si>
  <si>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</si>
  <si>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</si>
  <si>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</si>
  <si>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</si>
  <si>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</si>
  <si>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</si>
  <si>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</si>
  <si>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</si>
  <si>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</si>
  <si>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</si>
  <si>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</si>
  <si>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</si>
  <si>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</si>
  <si>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</si>
  <si>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</si>
  <si>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</si>
  <si>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</si>
  <si>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</si>
  <si>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</si>
  <si>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</si>
  <si>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</si>
  <si>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</si>
  <si>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</si>
  <si>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</si>
  <si>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</si>
  <si>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</si>
  <si>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</si>
  <si>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</si>
  <si>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</si>
  <si>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</si>
  <si>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</si>
  <si>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</si>
  <si>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</si>
  <si>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</si>
  <si>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</si>
  <si>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</si>
  <si>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</si>
  <si>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</si>
  <si>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</si>
  <si>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</si>
  <si>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</si>
  <si>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</si>
  <si>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</si>
  <si>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</si>
  <si>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</si>
  <si>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</si>
  <si>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</si>
  <si>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</si>
  <si>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</si>
  <si>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</si>
  <si>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</si>
  <si>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</si>
  <si>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</si>
  <si>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</si>
  <si>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</si>
  <si>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</si>
  <si>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</si>
  <si>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</si>
  <si>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</si>
  <si>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</si>
  <si>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</si>
  <si>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</si>
  <si>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</si>
  <si>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</si>
  <si>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</si>
  <si>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</si>
  <si>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</si>
  <si>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</si>
  <si>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</si>
  <si>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</si>
  <si>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</si>
  <si>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</si>
  <si>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</si>
  <si>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</si>
  <si>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</si>
  <si>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</si>
  <si>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</si>
  <si>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</si>
  <si>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</si>
  <si>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</si>
  <si>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</si>
  <si>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</si>
  <si>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</si>
  <si>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</si>
  <si>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</si>
  <si>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</si>
  <si>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</si>
  <si>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</si>
  <si>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</si>
  <si>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</si>
  <si>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</si>
  <si>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</si>
  <si>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</si>
  <si>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</si>
  <si>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</si>
  <si>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</si>
  <si>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</si>
  <si>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</si>
  <si>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</si>
  <si>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</si>
  <si>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</si>
  <si>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</si>
  <si>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</si>
  <si>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</si>
  <si>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</si>
  <si>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</si>
  <si>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</si>
  <si>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</si>
  <si>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</si>
  <si>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</si>
  <si>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</si>
  <si>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</si>
  <si>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</si>
  <si>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</si>
  <si>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</si>
  <si>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</si>
  <si>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</si>
  <si>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</si>
  <si>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</si>
  <si>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</si>
  <si>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</si>
  <si>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</si>
  <si>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</si>
  <si>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</si>
  <si>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</si>
  <si>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</si>
  <si>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</si>
  <si>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</si>
  <si>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</si>
  <si>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</si>
  <si>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</si>
  <si>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</si>
  <si>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</si>
  <si>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</si>
  <si>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</si>
  <si>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</si>
  <si>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</si>
  <si>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</si>
  <si>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</si>
  <si>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</si>
  <si>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</si>
  <si>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</si>
  <si>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</si>
  <si>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</si>
  <si>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</si>
  <si>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</si>
  <si>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</si>
  <si>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</si>
  <si>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</si>
  <si>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</si>
  <si>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</si>
  <si>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</si>
  <si>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</si>
  <si>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</si>
  <si>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</si>
  <si>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</si>
  <si>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</si>
  <si>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</si>
  <si>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</si>
  <si>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</si>
  <si>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</si>
  <si>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</si>
  <si>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</si>
  <si>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</si>
  <si>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</si>
  <si>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</si>
  <si>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</si>
  <si>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</si>
  <si>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</si>
  <si>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</si>
  <si>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</si>
  <si>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</si>
  <si>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</si>
  <si>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</si>
  <si>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</si>
  <si>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</si>
  <si>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</si>
  <si>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</si>
  <si>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</si>
  <si>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</si>
  <si>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</si>
  <si>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</si>
  <si>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</si>
  <si>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</si>
  <si>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</si>
  <si>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</si>
  <si>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</si>
  <si>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</si>
  <si>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</si>
  <si>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</si>
  <si>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</si>
  <si>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</si>
  <si>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</si>
  <si>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</si>
  <si>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</si>
  <si>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</si>
  <si>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</si>
  <si>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</si>
  <si>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</si>
  <si>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</si>
  <si>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</si>
  <si>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</si>
  <si>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</si>
  <si>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</si>
  <si>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</si>
  <si>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</si>
  <si>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</si>
  <si>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</si>
  <si>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</si>
  <si>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</si>
  <si>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</si>
  <si>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</si>
  <si>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</si>
  <si>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</si>
  <si>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</si>
  <si>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</si>
  <si>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</si>
  <si>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</si>
  <si>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</si>
  <si>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</si>
  <si>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</si>
  <si>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</si>
  <si>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</si>
  <si>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</si>
  <si>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</si>
  <si>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</si>
  <si>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</si>
  <si>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</si>
  <si>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</si>
  <si>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</si>
  <si>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</si>
  <si>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</si>
  <si>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</si>
  <si>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</si>
  <si>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</si>
  <si>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</si>
  <si>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</si>
  <si>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</si>
  <si>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</si>
  <si>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</si>
  <si>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</si>
  <si>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</si>
  <si>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</si>
  <si>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</si>
  <si>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</si>
  <si>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</si>
  <si>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</si>
  <si>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</si>
  <si>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</si>
  <si>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</si>
  <si>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</si>
  <si>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</si>
  <si>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</si>
  <si>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</si>
  <si>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</si>
  <si>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</si>
  <si>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</si>
  <si>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</si>
  <si>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</si>
  <si>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</si>
  <si>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</si>
  <si>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</si>
  <si>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</si>
  <si>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</si>
  <si>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</si>
  <si>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</si>
  <si>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</si>
  <si>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</si>
  <si>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</si>
  <si>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</si>
  <si>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</si>
  <si>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</si>
  <si>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</si>
  <si>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</si>
  <si>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</si>
  <si>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</si>
  <si>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</si>
  <si>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</si>
  <si>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</si>
  <si>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</si>
  <si>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</si>
  <si>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</si>
  <si>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</si>
  <si>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</si>
  <si>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</si>
  <si>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</si>
  <si>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</si>
  <si>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</si>
  <si>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</si>
  <si>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</si>
  <si>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</si>
  <si>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</si>
  <si>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</si>
  <si>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</si>
  <si>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</si>
  <si>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</si>
  <si>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</si>
  <si>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</si>
  <si>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</si>
  <si>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</si>
  <si>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</si>
  <si>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</si>
  <si>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</si>
  <si>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</si>
  <si>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</si>
  <si>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</si>
  <si>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</si>
  <si>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</si>
  <si>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</si>
  <si>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</si>
  <si>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</si>
  <si>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</si>
  <si>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</si>
  <si>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</si>
  <si>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</si>
  <si>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</si>
  <si>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</si>
  <si>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</si>
  <si>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</si>
  <si>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</si>
  <si>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</si>
  <si>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</si>
  <si>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</si>
  <si>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</si>
  <si>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</si>
  <si>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</si>
  <si>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</si>
  <si>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</si>
  <si>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</si>
  <si>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</si>
  <si>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</si>
  <si>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</si>
  <si>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</si>
  <si>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</si>
  <si>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</si>
  <si>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</si>
  <si>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</si>
  <si>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</si>
  <si>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</si>
  <si>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</si>
  <si>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</si>
  <si>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</si>
  <si>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</si>
  <si>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</si>
  <si>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</si>
  <si>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</si>
  <si>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</si>
  <si>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</si>
  <si>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</si>
  <si>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</si>
  <si>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</si>
  <si>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</si>
  <si>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</si>
  <si>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</si>
  <si>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</si>
  <si>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</si>
  <si>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</si>
  <si>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</si>
  <si>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</si>
  <si>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</si>
  <si>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</si>
  <si>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</si>
  <si>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</si>
  <si>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</si>
  <si>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</si>
  <si>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</si>
  <si>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</si>
  <si>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</si>
  <si>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</si>
  <si>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</si>
  <si>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</si>
  <si>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</si>
  <si>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</si>
  <si>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</si>
  <si>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</si>
  <si>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</si>
  <si>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</si>
  <si>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</si>
  <si>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</si>
  <si>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</si>
  <si>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</si>
  <si>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</si>
  <si>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</si>
  <si>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</si>
  <si>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</si>
  <si>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</si>
  <si>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</si>
  <si>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</si>
  <si>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</si>
  <si>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</si>
  <si>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</si>
  <si>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</si>
  <si>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</si>
  <si>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</si>
  <si>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</si>
  <si>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</si>
  <si>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</si>
  <si>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</si>
  <si>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</si>
  <si>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</si>
  <si>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</si>
  <si>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</si>
  <si>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</si>
  <si>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</si>
  <si>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</si>
  <si>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</si>
  <si>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</si>
  <si>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</si>
  <si>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</si>
  <si>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</si>
  <si>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</si>
  <si>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</si>
  <si>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</si>
  <si>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</si>
  <si>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</si>
  <si>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</si>
  <si>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</si>
  <si>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</si>
  <si>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</si>
  <si>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</si>
  <si>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</si>
  <si>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</si>
  <si>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</si>
  <si>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</si>
  <si>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</si>
  <si>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</si>
  <si>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</si>
  <si>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</si>
  <si>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</si>
  <si>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</si>
  <si>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</si>
  <si>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</si>
  <si>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</si>
  <si>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</si>
  <si>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</si>
  <si>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</si>
  <si>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</si>
  <si>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</si>
  <si>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</si>
  <si>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</si>
  <si>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</si>
  <si>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</si>
  <si>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</si>
  <si>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</si>
  <si>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</si>
  <si>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</si>
  <si>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</si>
  <si>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</si>
  <si>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</si>
  <si>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</si>
  <si>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</si>
  <si>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</si>
  <si>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</si>
  <si>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</si>
  <si>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</si>
  <si>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</si>
  <si>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</si>
  <si>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</si>
  <si>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</si>
  <si>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</si>
  <si>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</si>
  <si>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</si>
  <si>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</si>
  <si>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</si>
  <si>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</si>
  <si>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</si>
  <si>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</si>
  <si>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</si>
  <si>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</si>
  <si>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</si>
  <si>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</si>
  <si>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</si>
  <si>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</si>
  <si>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</si>
  <si>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</si>
  <si>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</si>
  <si>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</si>
  <si>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</si>
  <si>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</si>
  <si>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</si>
  <si>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</si>
  <si>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</si>
  <si>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</si>
  <si>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</si>
  <si>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</si>
  <si>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</si>
  <si>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</si>
  <si>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</si>
  <si>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</si>
  <si>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</si>
  <si>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</si>
  <si>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</si>
  <si>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</si>
  <si>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</si>
  <si>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</si>
  <si>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</si>
  <si>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</si>
  <si>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</si>
  <si>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</si>
  <si>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</si>
  <si>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</si>
  <si>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</si>
  <si>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</si>
  <si>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</si>
  <si>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</si>
  <si>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</si>
  <si>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</si>
  <si>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</si>
  <si>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</si>
  <si>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</si>
  <si>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</si>
  <si>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</si>
  <si>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</si>
  <si>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</si>
  <si>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</si>
  <si>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</si>
  <si>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</si>
  <si>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</si>
  <si>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</si>
  <si>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</si>
  <si>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</si>
  <si>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</si>
  <si>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</si>
  <si>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</si>
  <si>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</si>
  <si>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</si>
  <si>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</si>
  <si>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</si>
  <si>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</si>
  <si>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</si>
  <si>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</si>
  <si>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</si>
  <si>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</si>
  <si>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</si>
  <si>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</si>
  <si>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</si>
  <si>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</si>
  <si>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</si>
  <si>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</si>
  <si>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</si>
  <si>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</si>
  <si>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</si>
  <si>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</si>
  <si>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</si>
  <si>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</si>
  <si>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</si>
  <si>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</si>
  <si>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</si>
  <si>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</si>
  <si>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</si>
  <si>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</si>
  <si>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</si>
  <si>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</si>
  <si>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</si>
  <si>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</si>
  <si>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</si>
  <si>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</si>
  <si>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</si>
  <si>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</si>
  <si>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</si>
  <si>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</si>
  <si>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</si>
  <si>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</si>
  <si>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</si>
  <si>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</si>
  <si>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</si>
  <si>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</si>
  <si>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</si>
  <si>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</si>
  <si>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</si>
  <si>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</si>
  <si>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</si>
  <si>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</si>
  <si>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</si>
  <si>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</si>
  <si>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</si>
  <si>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</si>
  <si>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</si>
  <si>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</si>
  <si>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</si>
  <si>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</si>
  <si>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</si>
  <si>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</si>
  <si>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</si>
  <si>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</si>
  <si>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</si>
  <si>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</si>
  <si>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</si>
  <si>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</si>
  <si>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</si>
  <si>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</si>
  <si>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</si>
  <si>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</si>
  <si>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</si>
  <si>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</si>
  <si>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</si>
  <si>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</si>
  <si>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</si>
  <si>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</si>
  <si>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</si>
  <si>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</si>
  <si>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</si>
  <si>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</si>
  <si>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</si>
  <si>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</si>
  <si>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</si>
  <si>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</si>
  <si>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</si>
  <si>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</si>
  <si>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</si>
  <si>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</si>
  <si>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</si>
  <si>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</si>
  <si>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</si>
  <si>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</si>
  <si>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</si>
  <si>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</si>
  <si>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</si>
  <si>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</si>
  <si>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</si>
  <si>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</si>
  <si>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</si>
  <si>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</si>
  <si>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</si>
  <si>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</si>
  <si>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</si>
  <si>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</si>
  <si>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</si>
  <si>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</si>
  <si>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</si>
  <si>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</si>
  <si>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</si>
  <si>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</si>
  <si>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</si>
  <si>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</si>
  <si>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</si>
  <si>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</si>
  <si>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</si>
  <si>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</si>
  <si>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</si>
  <si>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</si>
  <si>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</si>
  <si>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</si>
  <si>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</si>
  <si>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</si>
  <si>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</si>
  <si>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</si>
  <si>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</si>
  <si>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</si>
  <si>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</si>
  <si>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</si>
  <si>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</si>
  <si>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</si>
  <si>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</si>
  <si>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</si>
  <si>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</si>
  <si>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</si>
  <si>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</si>
  <si>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</si>
  <si>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</si>
  <si>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</si>
  <si>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</si>
  <si>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</si>
  <si>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</si>
  <si>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</si>
  <si>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</si>
  <si>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</si>
  <si>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</si>
  <si>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</si>
  <si>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</si>
  <si>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</si>
  <si>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</si>
  <si>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</si>
  <si>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</si>
  <si>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</si>
  <si>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</si>
  <si>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</si>
  <si>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</si>
  <si>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</si>
  <si>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</si>
  <si>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</si>
  <si>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</si>
  <si>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</si>
  <si>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</si>
  <si>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</si>
  <si>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</si>
  <si>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</si>
  <si>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</si>
  <si>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</si>
  <si>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</si>
  <si>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</si>
  <si>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</si>
  <si>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</si>
  <si>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</si>
  <si>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</si>
  <si>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</si>
  <si>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</si>
  <si>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</si>
  <si>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</si>
  <si>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</si>
  <si>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</si>
  <si>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</si>
  <si>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</si>
  <si>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</si>
  <si>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</si>
  <si>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</si>
  <si>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</si>
  <si>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</si>
  <si>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</si>
  <si>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</si>
  <si>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</si>
  <si>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</si>
  <si>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</si>
  <si>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</si>
  <si>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</si>
  <si>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</si>
  <si>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</si>
  <si>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</si>
  <si>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</si>
  <si>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</si>
  <si>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</si>
  <si>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</si>
  <si>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</si>
  <si>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</si>
  <si>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</si>
  <si>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</si>
  <si>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</si>
  <si>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</si>
  <si>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</si>
  <si>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</si>
  <si>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</si>
  <si>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</si>
  <si>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</si>
  <si>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</si>
  <si>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</si>
  <si>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</si>
  <si>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</si>
  <si>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</si>
  <si>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</si>
  <si>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</si>
  <si>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</si>
  <si>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</si>
  <si>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</si>
  <si>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</si>
  <si>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</si>
  <si>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</si>
  <si>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</si>
  <si>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</si>
  <si>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</si>
  <si>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</si>
  <si>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</si>
  <si>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</si>
  <si>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</si>
  <si>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</si>
  <si>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</si>
  <si>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</si>
  <si>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</si>
  <si>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</si>
  <si>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03 0 00 80630</t>
  </si>
  <si>
    <t xml:space="preserve">мероприятие - Содержание имущества казны муниципального образования 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</si>
  <si>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</si>
  <si>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</si>
  <si>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</si>
  <si>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</si>
  <si>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</si>
  <si>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</si>
  <si>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</si>
  <si>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</si>
  <si>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</si>
  <si>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</si>
  <si>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</si>
  <si>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</si>
  <si>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</si>
  <si>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</si>
  <si>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</si>
  <si>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</si>
  <si>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</si>
  <si>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</si>
  <si>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</si>
  <si>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</si>
  <si>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</si>
  <si>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</si>
  <si>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</si>
  <si>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</si>
  <si>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</si>
  <si>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</si>
  <si>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</si>
  <si>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Проведение экспертизы проектно-сметной документации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</si>
  <si>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</si>
  <si>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</si>
  <si>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</si>
  <si>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</si>
  <si>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</si>
  <si>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</si>
  <si>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</si>
  <si>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</si>
  <si>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</si>
  <si>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</si>
  <si>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</si>
  <si>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</si>
  <si>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</si>
  <si>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</si>
  <si>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</si>
  <si>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</si>
  <si>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</si>
  <si>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</si>
  <si>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</si>
  <si>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</si>
  <si>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</si>
  <si>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</si>
  <si>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</si>
  <si>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</si>
  <si>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</si>
  <si>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</si>
  <si>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</si>
  <si>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</si>
  <si>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</si>
  <si>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</si>
  <si>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</si>
  <si>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</si>
  <si>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</si>
  <si>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</si>
  <si>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</si>
  <si>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</si>
  <si>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</si>
  <si>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</si>
  <si>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</si>
  <si>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</si>
  <si>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</si>
  <si>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</si>
  <si>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</si>
  <si>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</si>
  <si>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</si>
  <si>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</si>
  <si>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</si>
  <si>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</si>
  <si>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</si>
  <si>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</si>
  <si>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</si>
  <si>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</si>
  <si>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</si>
  <si>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</si>
  <si>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</si>
  <si>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</si>
  <si>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</si>
  <si>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к  решению сессии шестого созыва Собрания депутатов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</si>
  <si>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</si>
  <si>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</si>
  <si>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</si>
  <si>
    <t>к  решению сессии шестого созыва Собрания депутатов  № 439 от 24 декабря 2021 года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</si>
  <si>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</si>
  <si>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</si>
  <si>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</si>
  <si>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</si>
  <si>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</si>
  <si>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Создание (реконструкция) и капитальный ремонт учреждений культурно - досугового типа в сельской местности за счет средств местного бюджета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</si>
  <si>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</si>
  <si>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</si>
  <si>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</si>
  <si>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</si>
  <si>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</si>
  <si>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</si>
  <si>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</si>
  <si>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</si>
  <si>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</si>
  <si>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</si>
  <si>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</si>
  <si>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</si>
  <si>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</si>
  <si>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</si>
  <si>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</si>
  <si>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</si>
  <si>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</si>
  <si>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</si>
  <si>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</si>
  <si>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</si>
  <si>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</si>
  <si>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</si>
  <si>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</si>
  <si>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</si>
  <si>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</si>
  <si>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</si>
  <si>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</si>
  <si>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</si>
  <si>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</si>
  <si>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</si>
  <si>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</si>
  <si>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</si>
  <si>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</si>
  <si>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</si>
  <si>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</si>
  <si>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</si>
  <si>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</si>
  <si>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</si>
  <si>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</si>
  <si>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</si>
  <si>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</si>
  <si>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</si>
  <si>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района на 2022 год и плановый период 2023 и 2024 годов</t>
  </si>
  <si>
    <t xml:space="preserve">Ведомственная структура расходов бюджета Устьянского муниципального района на 2022 год и на плановый период 2023 и 2024 годов </t>
  </si>
  <si>
    <t xml:space="preserve">Распределение бюджетных ассигнований по разделам и подразделам классификации расходов бюджета Устьянского муниципального района на 2022 год и на плановый период 2023 и 2024 годов 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</si>
  <si>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</si>
  <si>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</si>
  <si>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</si>
  <si>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</si>
  <si>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</si>
  <si>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</si>
  <si>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</si>
  <si>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</si>
  <si>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</si>
  <si>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</si>
  <si>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</si>
  <si>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</si>
  <si>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</si>
  <si>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</si>
  <si>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</si>
  <si>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</si>
  <si>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</si>
  <si>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</si>
  <si>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</si>
  <si>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</si>
  <si>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</si>
  <si>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</si>
  <si>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</si>
  <si>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</si>
  <si>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</si>
  <si>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</si>
  <si>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</si>
  <si>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</si>
  <si>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№ 453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</si>
  <si>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</si>
  <si>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</si>
  <si>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</si>
  <si>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</si>
  <si>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</si>
  <si>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</si>
  <si>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</si>
  <si>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</si>
  <si>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</si>
  <si>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</si>
  <si>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</si>
  <si>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</si>
  <si>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</si>
  <si>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</si>
  <si>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</si>
  <si>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>дор фонд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</si>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</sst>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6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4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0" fontId="0" fillId="0" borderId="1" xfId="0" applyFill="1" applyBorder="1" applyAlignment="1">
      <alignment horizontal="left" vertical="center" wrapText="1"/>
    </xf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6" borderId="1" xfId="0" applyFont="1" applyFill="1" applyBorder="1"/>
    <xf numFmtId="4" fontId="0" fillId="2" borderId="1" xfId="0" applyNumberFormat="1" applyFill="1" applyBorder="1" applyAlignment="1">
      <alignment horizontal="center"/>
    </xf>
    <xf numFmtId="4" fontId="7" fillId="6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8" fillId="9" borderId="1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7"/>
  <sheetViews>
    <sheetView view="pageBreakPreview" zoomScaleSheetLayoutView="100" workbookViewId="0">
      <selection activeCell="E6" sqref="E6"/>
    </sheetView>
  </sheetViews>
  <sheetFormatPr defaultColWidth="9.140625" defaultRowHeight="12.75"/>
  <cols>
    <col min="1" max="1" width="1.85546875" style="63" customWidth="1"/>
    <col min="2" max="2" width="61.28515625" style="63" customWidth="1"/>
    <col min="3" max="3" width="6.85546875" style="66" hidden="1" customWidth="1"/>
    <col min="4" max="4" width="6.5703125" style="66" customWidth="1"/>
    <col min="5" max="5" width="8" style="66" customWidth="1"/>
    <col min="6" max="8" width="22.140625" style="65" customWidth="1"/>
    <col min="9" max="9" width="13.85546875" style="63" hidden="1" customWidth="1"/>
    <col min="10" max="10" width="2" style="63" customWidth="1"/>
    <col min="11" max="11" width="13.85546875" style="63" hidden="1" customWidth="1"/>
    <col min="12" max="16384" width="9.140625" style="63"/>
  </cols>
  <sheetData>
    <row r="1" spans="2:11" customFormat="1" ht="19.5" customHeight="1">
      <c r="B1" s="63"/>
      <c r="C1" s="66"/>
      <c r="D1" s="66"/>
      <c r="E1" s="66"/>
      <c r="F1" s="292" t="s">
        <v>978</v>
      </c>
      <c r="G1" s="292"/>
      <c r="H1" s="292"/>
      <c r="I1" s="292"/>
      <c r="J1" s="292"/>
      <c r="K1" s="292"/>
    </row>
    <row r="2" spans="2:11" customFormat="1" ht="33" customHeight="1">
      <c r="B2" s="63"/>
      <c r="C2" s="290"/>
      <c r="D2" s="66"/>
      <c r="E2" s="66"/>
      <c r="F2" s="292" t="s">
        <v>1046</v>
      </c>
      <c r="G2" s="292"/>
      <c r="H2" s="112"/>
      <c r="I2" s="112"/>
      <c r="J2" s="114"/>
    </row>
    <row r="3" spans="2:11" customFormat="1" ht="19.5" customHeight="1">
      <c r="B3" s="63"/>
      <c r="C3" s="66"/>
      <c r="D3" s="66"/>
      <c r="E3" s="66"/>
      <c r="F3" s="292" t="s">
        <v>978</v>
      </c>
      <c r="G3" s="292"/>
      <c r="H3" s="292"/>
      <c r="I3" s="292"/>
      <c r="J3" s="292"/>
      <c r="K3" s="292"/>
    </row>
    <row r="4" spans="2:11" customFormat="1" ht="33" customHeight="1">
      <c r="B4" s="63"/>
      <c r="C4" s="215"/>
      <c r="D4" s="66"/>
      <c r="E4" s="66"/>
      <c r="F4" s="292" t="s">
        <v>1009</v>
      </c>
      <c r="G4" s="292"/>
      <c r="H4" s="112"/>
      <c r="I4" s="112"/>
      <c r="J4" s="114"/>
    </row>
    <row r="5" spans="2:11" customFormat="1" ht="17.25" customHeight="1">
      <c r="B5" s="63"/>
      <c r="C5" s="66"/>
      <c r="D5" s="66"/>
      <c r="E5" s="66"/>
      <c r="F5" s="292" t="s">
        <v>759</v>
      </c>
      <c r="G5" s="292"/>
      <c r="H5" s="292"/>
      <c r="I5" s="292"/>
      <c r="J5" s="292"/>
      <c r="K5" s="292"/>
    </row>
    <row r="6" spans="2:11" customFormat="1" ht="32.25" customHeight="1">
      <c r="B6" s="63"/>
      <c r="C6" s="200"/>
      <c r="D6" s="66"/>
      <c r="E6" s="66"/>
      <c r="F6" s="292" t="s">
        <v>926</v>
      </c>
      <c r="G6" s="292"/>
      <c r="H6" s="112"/>
      <c r="I6" s="112"/>
      <c r="J6" s="114"/>
    </row>
    <row r="7" spans="2:11" s="62" customFormat="1" ht="51" customHeight="1">
      <c r="B7" s="295" t="s">
        <v>981</v>
      </c>
      <c r="C7" s="295"/>
      <c r="D7" s="295"/>
      <c r="E7" s="295"/>
      <c r="F7" s="295"/>
      <c r="G7" s="296"/>
      <c r="H7" s="296"/>
    </row>
    <row r="8" spans="2:11" s="62" customFormat="1" ht="16.5" customHeight="1">
      <c r="B8" s="293" t="s">
        <v>12</v>
      </c>
      <c r="C8" s="113"/>
      <c r="D8" s="297" t="s">
        <v>14</v>
      </c>
      <c r="E8" s="297" t="s">
        <v>15</v>
      </c>
      <c r="F8" s="299" t="s">
        <v>372</v>
      </c>
      <c r="G8" s="293"/>
      <c r="H8" s="293"/>
    </row>
    <row r="9" spans="2:11" s="3" customFormat="1" ht="12.75" customHeight="1">
      <c r="B9" s="294"/>
      <c r="C9" s="297" t="s">
        <v>13</v>
      </c>
      <c r="D9" s="294"/>
      <c r="E9" s="294"/>
      <c r="F9" s="298" t="s">
        <v>434</v>
      </c>
      <c r="G9" s="298" t="s">
        <v>661</v>
      </c>
      <c r="H9" s="298" t="s">
        <v>914</v>
      </c>
      <c r="I9" s="63"/>
      <c r="J9" s="63"/>
    </row>
    <row r="10" spans="2:11" s="3" customFormat="1" ht="35.25" customHeight="1">
      <c r="B10" s="294"/>
      <c r="C10" s="297"/>
      <c r="D10" s="294"/>
      <c r="E10" s="294"/>
      <c r="F10" s="298"/>
      <c r="G10" s="298"/>
      <c r="H10" s="298"/>
      <c r="I10" s="63"/>
      <c r="J10" s="63"/>
    </row>
    <row r="11" spans="2:11" s="3" customFormat="1">
      <c r="B11" s="115">
        <v>1</v>
      </c>
      <c r="C11" s="115">
        <v>2</v>
      </c>
      <c r="D11" s="115">
        <v>2</v>
      </c>
      <c r="E11" s="115">
        <v>3</v>
      </c>
      <c r="F11" s="116">
        <v>4</v>
      </c>
      <c r="G11" s="116">
        <v>5</v>
      </c>
      <c r="H11" s="116">
        <v>6</v>
      </c>
      <c r="I11" s="63"/>
      <c r="J11" s="63"/>
    </row>
    <row r="12" spans="2:11" ht="16.5">
      <c r="B12" s="72"/>
      <c r="C12" s="72"/>
      <c r="D12" s="72"/>
      <c r="E12" s="72"/>
      <c r="F12" s="72"/>
      <c r="G12" s="72"/>
      <c r="H12" s="72"/>
    </row>
    <row r="13" spans="2:11" s="3" customFormat="1">
      <c r="B13" s="5" t="s">
        <v>18</v>
      </c>
      <c r="C13" s="45">
        <v>793</v>
      </c>
      <c r="D13" s="7" t="s">
        <v>19</v>
      </c>
      <c r="E13" s="7"/>
      <c r="F13" s="38">
        <f>F14+F15+F16+F18+F20+F21+F17+F19</f>
        <v>126634272.27000001</v>
      </c>
      <c r="G13" s="38">
        <f t="shared" ref="G13:H13" si="0">G14+G15+G16+G18+G20+G21+G17+G19</f>
        <v>106002873.91</v>
      </c>
      <c r="H13" s="38">
        <f t="shared" si="0"/>
        <v>108079475.05</v>
      </c>
      <c r="I13" s="64">
        <f>'прил 5,'!G358+'прил 5,'!G976+'прил 5,'!G1044+'прил 5,'!G1651</f>
        <v>124141218.98</v>
      </c>
      <c r="J13" s="63"/>
    </row>
    <row r="14" spans="2:11" s="3" customFormat="1" ht="25.5">
      <c r="B14" s="53" t="s">
        <v>317</v>
      </c>
      <c r="C14" s="83">
        <v>793</v>
      </c>
      <c r="D14" s="10" t="s">
        <v>19</v>
      </c>
      <c r="E14" s="10" t="s">
        <v>28</v>
      </c>
      <c r="F14" s="27">
        <f>'прил 5,'!G1045</f>
        <v>1870740</v>
      </c>
      <c r="G14" s="27">
        <f>'прил 5,'!H1045</f>
        <v>1889447.4</v>
      </c>
      <c r="H14" s="27">
        <f>'прил 5,'!I1045</f>
        <v>1908341.87</v>
      </c>
      <c r="I14" s="63"/>
      <c r="J14" s="63"/>
    </row>
    <row r="15" spans="2:11" s="3" customFormat="1" ht="38.25">
      <c r="B15" s="51" t="s">
        <v>362</v>
      </c>
      <c r="C15" s="83">
        <v>794</v>
      </c>
      <c r="D15" s="52" t="s">
        <v>19</v>
      </c>
      <c r="E15" s="52" t="s">
        <v>70</v>
      </c>
      <c r="F15" s="27">
        <f>'прил 5,'!G1652</f>
        <v>3254488.71</v>
      </c>
      <c r="G15" s="27">
        <f>'прил 5,'!H1652</f>
        <v>3280281.71</v>
      </c>
      <c r="H15" s="27">
        <f>'прил 5,'!I1652</f>
        <v>3306331.71</v>
      </c>
      <c r="I15" s="63"/>
      <c r="J15" s="63"/>
    </row>
    <row r="16" spans="2:11" s="3" customFormat="1" ht="38.25">
      <c r="B16" s="53" t="s">
        <v>75</v>
      </c>
      <c r="C16" s="83">
        <v>793</v>
      </c>
      <c r="D16" s="10" t="s">
        <v>19</v>
      </c>
      <c r="E16" s="10" t="s">
        <v>54</v>
      </c>
      <c r="F16" s="27">
        <f>'прил 5,'!G359+'прил 5,'!G977+'прил 5,'!G1051</f>
        <v>61516336.07</v>
      </c>
      <c r="G16" s="27">
        <f>'прил 5,'!H359+'прил 5,'!H977+'прил 5,'!H1051</f>
        <v>62450326.160000004</v>
      </c>
      <c r="H16" s="27">
        <f>'прил 5,'!I359+'прил 5,'!I977+'прил 5,'!I1051</f>
        <v>63196535.560000002</v>
      </c>
      <c r="I16" s="63"/>
      <c r="J16" s="63"/>
    </row>
    <row r="17" spans="2:11" s="3" customFormat="1">
      <c r="B17" s="16" t="s">
        <v>277</v>
      </c>
      <c r="C17" s="83"/>
      <c r="D17" s="10" t="s">
        <v>19</v>
      </c>
      <c r="E17" s="10" t="s">
        <v>173</v>
      </c>
      <c r="F17" s="25">
        <f>'прил 5,'!G1088</f>
        <v>132378.4</v>
      </c>
      <c r="G17" s="25">
        <f>'прил 5,'!H1088</f>
        <v>4171.8599999999997</v>
      </c>
      <c r="H17" s="25">
        <f>'прил 5,'!I1088</f>
        <v>3719.99</v>
      </c>
      <c r="I17" s="63"/>
      <c r="J17" s="63"/>
    </row>
    <row r="18" spans="2:11" s="3" customFormat="1" ht="25.5">
      <c r="B18" s="53" t="s">
        <v>160</v>
      </c>
      <c r="C18" s="45">
        <v>792</v>
      </c>
      <c r="D18" s="10" t="s">
        <v>19</v>
      </c>
      <c r="E18" s="10" t="s">
        <v>161</v>
      </c>
      <c r="F18" s="25">
        <f>'прил 5,'!G984+'прил 5,'!G1670</f>
        <v>14430684.289999999</v>
      </c>
      <c r="G18" s="25">
        <f>'прил 5,'!H984+'прил 5,'!H1670</f>
        <v>14549467.289999999</v>
      </c>
      <c r="H18" s="25">
        <f>'прил 5,'!I984+'прил 5,'!I1670</f>
        <v>14737161.289999999</v>
      </c>
      <c r="I18" s="63"/>
      <c r="J18" s="63"/>
    </row>
    <row r="19" spans="2:11" s="3" customFormat="1" hidden="1">
      <c r="B19" s="53" t="s">
        <v>812</v>
      </c>
      <c r="C19" s="45"/>
      <c r="D19" s="10" t="s">
        <v>19</v>
      </c>
      <c r="E19" s="10" t="s">
        <v>26</v>
      </c>
      <c r="F19" s="25">
        <f>'прил 5,'!G1093</f>
        <v>0</v>
      </c>
      <c r="G19" s="25">
        <f>'прил 5,'!H1093</f>
        <v>0</v>
      </c>
      <c r="H19" s="25">
        <f>'прил 5,'!I1093</f>
        <v>0</v>
      </c>
      <c r="I19" s="63"/>
      <c r="J19" s="63"/>
    </row>
    <row r="20" spans="2:11" s="3" customFormat="1">
      <c r="B20" s="51" t="s">
        <v>332</v>
      </c>
      <c r="C20" s="83">
        <v>793</v>
      </c>
      <c r="D20" s="52" t="s">
        <v>19</v>
      </c>
      <c r="E20" s="52" t="s">
        <v>72</v>
      </c>
      <c r="F20" s="27">
        <f>'прил 5,'!G1098</f>
        <v>980000</v>
      </c>
      <c r="G20" s="27">
        <f>'прил 5,'!H1098</f>
        <v>1000000</v>
      </c>
      <c r="H20" s="27">
        <f>'прил 5,'!I1098</f>
        <v>1000000</v>
      </c>
      <c r="I20" s="63"/>
      <c r="J20" s="63"/>
    </row>
    <row r="21" spans="2:11" s="3" customFormat="1">
      <c r="B21" s="9" t="s">
        <v>22</v>
      </c>
      <c r="C21" s="83">
        <v>793</v>
      </c>
      <c r="D21" s="10" t="s">
        <v>19</v>
      </c>
      <c r="E21" s="10" t="s">
        <v>23</v>
      </c>
      <c r="F21" s="27">
        <f>'прил 5,'!G1103+'прил 5,'!G368+'прил 5,'!G994+'прил 5,'!G426+'прил 5,'!G1689</f>
        <v>44449644.800000004</v>
      </c>
      <c r="G21" s="27">
        <f>'прил 5,'!H1103+'прил 5,'!H368+'прил 5,'!H994</f>
        <v>22829179.489999998</v>
      </c>
      <c r="H21" s="27">
        <f>'прил 5,'!I1103+'прил 5,'!I368+'прил 5,'!I994</f>
        <v>23927384.629999999</v>
      </c>
      <c r="I21" s="63"/>
      <c r="J21" s="63"/>
    </row>
    <row r="22" spans="2:11" s="3" customFormat="1">
      <c r="B22" s="47" t="s">
        <v>165</v>
      </c>
      <c r="C22" s="45">
        <v>792</v>
      </c>
      <c r="D22" s="20" t="s">
        <v>28</v>
      </c>
      <c r="E22" s="20"/>
      <c r="F22" s="12">
        <f>F23</f>
        <v>3543964.05</v>
      </c>
      <c r="G22" s="12">
        <f t="shared" ref="G22:H22" si="1">G23</f>
        <v>3663447.84</v>
      </c>
      <c r="H22" s="12">
        <f t="shared" si="1"/>
        <v>3793072.21</v>
      </c>
      <c r="I22" s="63"/>
      <c r="J22" s="63"/>
    </row>
    <row r="23" spans="2:11" s="3" customFormat="1">
      <c r="B23" s="9" t="s">
        <v>166</v>
      </c>
      <c r="C23" s="45">
        <v>792</v>
      </c>
      <c r="D23" s="10" t="s">
        <v>28</v>
      </c>
      <c r="E23" s="10" t="s">
        <v>70</v>
      </c>
      <c r="F23" s="25">
        <f>'прил 5,'!G1000</f>
        <v>3543964.05</v>
      </c>
      <c r="G23" s="25">
        <f>'прил 5,'!H1000</f>
        <v>3663447.84</v>
      </c>
      <c r="H23" s="25">
        <f>'прил 5,'!I1000</f>
        <v>3793072.21</v>
      </c>
      <c r="I23" s="63"/>
      <c r="J23" s="63"/>
    </row>
    <row r="24" spans="2:11" s="3" customFormat="1" ht="25.5">
      <c r="B24" s="11" t="s">
        <v>168</v>
      </c>
      <c r="C24" s="6">
        <v>793</v>
      </c>
      <c r="D24" s="7" t="s">
        <v>70</v>
      </c>
      <c r="E24" s="7"/>
      <c r="F24" s="38">
        <f>F25+F27+F26</f>
        <v>3631339.88</v>
      </c>
      <c r="G24" s="38">
        <f t="shared" ref="G24:H24" si="2">G25+G27+G26</f>
        <v>1003000</v>
      </c>
      <c r="H24" s="38">
        <f t="shared" si="2"/>
        <v>998000</v>
      </c>
      <c r="I24" s="64">
        <f>'прил 5,'!G432+'прил 5,'!G1182</f>
        <v>3631339.88</v>
      </c>
      <c r="J24" s="63"/>
    </row>
    <row r="25" spans="2:11" s="3" customFormat="1">
      <c r="B25" s="48" t="s">
        <v>797</v>
      </c>
      <c r="C25" s="45">
        <v>793</v>
      </c>
      <c r="D25" s="52" t="s">
        <v>70</v>
      </c>
      <c r="E25" s="52" t="s">
        <v>123</v>
      </c>
      <c r="F25" s="27">
        <f>'прил 5,'!G1183</f>
        <v>67500</v>
      </c>
      <c r="G25" s="27">
        <f>'прил 5,'!H1183</f>
        <v>67500</v>
      </c>
      <c r="H25" s="27">
        <f>'прил 5,'!I1183</f>
        <v>67500</v>
      </c>
      <c r="I25" s="63"/>
      <c r="J25" s="63"/>
    </row>
    <row r="26" spans="2:11" s="3" customFormat="1" ht="45.75" customHeight="1">
      <c r="B26" s="48" t="s">
        <v>798</v>
      </c>
      <c r="C26" s="45"/>
      <c r="D26" s="52" t="s">
        <v>70</v>
      </c>
      <c r="E26" s="52" t="s">
        <v>69</v>
      </c>
      <c r="F26" s="27">
        <f>'прил 5,'!G1212</f>
        <v>3055489.88</v>
      </c>
      <c r="G26" s="27">
        <f>'прил 5,'!H1212</f>
        <v>502500</v>
      </c>
      <c r="H26" s="27">
        <f>'прил 5,'!I1212</f>
        <v>502500</v>
      </c>
      <c r="I26" s="63"/>
      <c r="J26" s="63"/>
    </row>
    <row r="27" spans="2:11" s="3" customFormat="1" ht="25.5">
      <c r="B27" s="16" t="s">
        <v>336</v>
      </c>
      <c r="C27" s="45"/>
      <c r="D27" s="41" t="s">
        <v>70</v>
      </c>
      <c r="E27" s="41" t="s">
        <v>310</v>
      </c>
      <c r="F27" s="27">
        <f>'прил 5,'!G1246+'прил 5,'!G433</f>
        <v>508350</v>
      </c>
      <c r="G27" s="27">
        <f>'прил 5,'!H1246+'прил 5,'!H437+'прил 5,'!H439</f>
        <v>433000</v>
      </c>
      <c r="H27" s="27">
        <f>'прил 5,'!I1246+'прил 5,'!I437+'прил 5,'!I439</f>
        <v>428000</v>
      </c>
      <c r="I27" s="63"/>
      <c r="J27" s="63"/>
    </row>
    <row r="28" spans="2:11" s="3" customFormat="1">
      <c r="B28" s="11" t="s">
        <v>86</v>
      </c>
      <c r="C28" s="6">
        <v>793</v>
      </c>
      <c r="D28" s="7" t="s">
        <v>54</v>
      </c>
      <c r="E28" s="7"/>
      <c r="F28" s="38">
        <f>F30+F31+F32+F29</f>
        <v>271514804.18000001</v>
      </c>
      <c r="G28" s="38">
        <f t="shared" ref="G28:H28" si="3">G30+G31+G32+G29</f>
        <v>38485008</v>
      </c>
      <c r="H28" s="38">
        <f t="shared" si="3"/>
        <v>39899901</v>
      </c>
      <c r="I28" s="64">
        <f>'прил 5,'!G13+'прил 5,'!G378+'прил 5,'!G1261+'прил 5,'!G1690</f>
        <v>269847539.71000004</v>
      </c>
      <c r="J28" s="63"/>
    </row>
    <row r="29" spans="2:11" s="46" customFormat="1" hidden="1">
      <c r="B29" s="195" t="s">
        <v>791</v>
      </c>
      <c r="C29" s="49"/>
      <c r="D29" s="70" t="s">
        <v>54</v>
      </c>
      <c r="E29" s="70" t="s">
        <v>173</v>
      </c>
      <c r="F29" s="29">
        <f>'прил 5,'!G1262+'прил 5,'!G379</f>
        <v>0</v>
      </c>
      <c r="G29" s="29">
        <f>'прил 5,'!H1262</f>
        <v>0</v>
      </c>
      <c r="H29" s="29">
        <f>'прил 5,'!I1262</f>
        <v>0</v>
      </c>
      <c r="I29" s="196"/>
      <c r="J29" s="58"/>
    </row>
    <row r="30" spans="2:11" s="3" customFormat="1">
      <c r="B30" s="53" t="s">
        <v>343</v>
      </c>
      <c r="C30" s="83"/>
      <c r="D30" s="41" t="s">
        <v>54</v>
      </c>
      <c r="E30" s="41" t="s">
        <v>44</v>
      </c>
      <c r="F30" s="25">
        <f>'прил 5,'!G1267</f>
        <v>1929435</v>
      </c>
      <c r="G30" s="25">
        <f>'прил 5,'!H1267</f>
        <v>1929435</v>
      </c>
      <c r="H30" s="25">
        <f>'прил 5,'!I1267</f>
        <v>1929435</v>
      </c>
      <c r="I30" s="63"/>
      <c r="J30" s="63"/>
      <c r="K30" s="128"/>
    </row>
    <row r="31" spans="2:11" s="3" customFormat="1">
      <c r="B31" s="103" t="s">
        <v>172</v>
      </c>
      <c r="C31" s="45">
        <v>792</v>
      </c>
      <c r="D31" s="52" t="s">
        <v>54</v>
      </c>
      <c r="E31" s="52" t="s">
        <v>123</v>
      </c>
      <c r="F31" s="25">
        <f>'прил 5,'!G1691+'прил 5,'!G1279+'прил 5,'!G440+'прил 5,'!G2007</f>
        <v>266399194.26000002</v>
      </c>
      <c r="G31" s="25">
        <f>'прил 5,'!H1691+'прил 5,'!H1279</f>
        <v>34849551</v>
      </c>
      <c r="H31" s="25">
        <f>'прил 5,'!I1691+'прил 5,'!I1279</f>
        <v>36266998</v>
      </c>
      <c r="I31" s="64"/>
      <c r="J31" s="63"/>
      <c r="K31" s="128"/>
    </row>
    <row r="32" spans="2:11" s="3" customFormat="1">
      <c r="B32" s="51" t="s">
        <v>87</v>
      </c>
      <c r="C32" s="83">
        <v>793</v>
      </c>
      <c r="D32" s="52" t="s">
        <v>54</v>
      </c>
      <c r="E32" s="52" t="s">
        <v>88</v>
      </c>
      <c r="F32" s="27">
        <f>'прил 5,'!G1776+'прил 5,'!G1321+'прил 5,'!G384+'прил 5,'!G14+'прил 5,'!G2034</f>
        <v>3186174.92</v>
      </c>
      <c r="G32" s="27">
        <f>'прил 5,'!H1776+'прил 5,'!H1321+'прил 5,'!H384+'прил 5,'!H14</f>
        <v>1706022</v>
      </c>
      <c r="H32" s="27">
        <f>'прил 5,'!I1776+'прил 5,'!I1321+'прил 5,'!I384+'прил 5,'!I14</f>
        <v>1703468</v>
      </c>
      <c r="I32" s="63"/>
      <c r="J32" s="63"/>
    </row>
    <row r="33" spans="2:11" s="3" customFormat="1">
      <c r="B33" s="54" t="s">
        <v>347</v>
      </c>
      <c r="C33" s="45">
        <v>792</v>
      </c>
      <c r="D33" s="7" t="s">
        <v>173</v>
      </c>
      <c r="E33" s="7"/>
      <c r="F33" s="38">
        <f>F35+F34+F36+F37</f>
        <v>66904142.230000004</v>
      </c>
      <c r="G33" s="38">
        <f t="shared" ref="G33:H33" si="4">G35+G34+G36+G37</f>
        <v>473469129.61000001</v>
      </c>
      <c r="H33" s="38">
        <f t="shared" si="4"/>
        <v>208833024.25</v>
      </c>
      <c r="I33" s="64">
        <f>'прил 5,'!G1343+'прил 5,'!G1785</f>
        <v>0</v>
      </c>
      <c r="J33" s="63"/>
      <c r="K33" s="128"/>
    </row>
    <row r="34" spans="2:11" s="46" customFormat="1">
      <c r="B34" s="71" t="s">
        <v>174</v>
      </c>
      <c r="C34" s="49"/>
      <c r="D34" s="70" t="s">
        <v>173</v>
      </c>
      <c r="E34" s="70" t="s">
        <v>19</v>
      </c>
      <c r="F34" s="29">
        <f>'прил 5,'!G1786+'прил 5,'!G1362+'прил 5,'!G414+'прил 5,'!G2040</f>
        <v>54273488.710000001</v>
      </c>
      <c r="G34" s="29">
        <f>'прил 5,'!H1786+'прил 5,'!H1362+'прил 5,'!H414</f>
        <v>469184426.54000002</v>
      </c>
      <c r="H34" s="29">
        <f>'прил 5,'!I1786+'прил 5,'!I1362+'прил 5,'!I414</f>
        <v>204548224.15000001</v>
      </c>
      <c r="I34" s="58"/>
      <c r="J34" s="58"/>
    </row>
    <row r="35" spans="2:11" s="1" customFormat="1">
      <c r="B35" s="55" t="s">
        <v>175</v>
      </c>
      <c r="C35" s="45"/>
      <c r="D35" s="10" t="s">
        <v>173</v>
      </c>
      <c r="E35" s="10" t="s">
        <v>28</v>
      </c>
      <c r="F35" s="25">
        <f>'прил 5,'!G1815+'прил 5,'!G1006+'прил 5,'!G1404+'прил 5,'!G2065</f>
        <v>7198413</v>
      </c>
      <c r="G35" s="25">
        <f>'прил 5,'!H1815+'прил 5,'!H1006+'прил 5,'!H1404</f>
        <v>3400000</v>
      </c>
      <c r="H35" s="25">
        <f>'прил 5,'!I1815+'прил 5,'!I1006+'прил 5,'!I1404</f>
        <v>3400000</v>
      </c>
      <c r="I35" s="73"/>
      <c r="J35" s="73"/>
    </row>
    <row r="36" spans="2:11" s="3" customFormat="1">
      <c r="B36" s="55" t="s">
        <v>182</v>
      </c>
      <c r="C36" s="45"/>
      <c r="D36" s="10" t="s">
        <v>173</v>
      </c>
      <c r="E36" s="10" t="s">
        <v>70</v>
      </c>
      <c r="F36" s="25">
        <f>'прил 5,'!G1344+'прил 5,'!G1892+'прил 5,'!G1453+'прил 5,'!G2073</f>
        <v>885407</v>
      </c>
      <c r="G36" s="25">
        <f>'прил 5,'!H1344+'прил 5,'!H1892+'прил 5,'!H1453</f>
        <v>884703.07000000007</v>
      </c>
      <c r="H36" s="25">
        <f>'прил 5,'!I1344+'прил 5,'!I1892+'прил 5,'!I1453</f>
        <v>884800.1</v>
      </c>
      <c r="I36" s="63"/>
      <c r="J36" s="63"/>
    </row>
    <row r="37" spans="2:11" s="3" customFormat="1">
      <c r="B37" s="55" t="s">
        <v>588</v>
      </c>
      <c r="C37" s="45"/>
      <c r="D37" s="10" t="s">
        <v>173</v>
      </c>
      <c r="E37" s="10" t="s">
        <v>173</v>
      </c>
      <c r="F37" s="25">
        <f>'прил 5,'!G1915+'прил 5,'!G1480</f>
        <v>4546833.5199999996</v>
      </c>
      <c r="G37" s="25">
        <f>'прил 5,'!H1915+'прил 5,'!H1480</f>
        <v>0</v>
      </c>
      <c r="H37" s="25">
        <f>'прил 5,'!I1915+'прил 5,'!I1480</f>
        <v>0</v>
      </c>
      <c r="I37" s="63"/>
      <c r="J37" s="63"/>
    </row>
    <row r="38" spans="2:11" s="3" customFormat="1">
      <c r="B38" s="54" t="s">
        <v>2</v>
      </c>
      <c r="C38" s="45">
        <v>792</v>
      </c>
      <c r="D38" s="7" t="s">
        <v>161</v>
      </c>
      <c r="E38" s="7"/>
      <c r="F38" s="38">
        <f>F39</f>
        <v>3350109.4</v>
      </c>
      <c r="G38" s="38">
        <f t="shared" ref="G38:H38" si="5">G39</f>
        <v>2050000</v>
      </c>
      <c r="H38" s="38">
        <f t="shared" si="5"/>
        <v>2050000</v>
      </c>
      <c r="I38" s="64">
        <f>'прил 5,'!G1943</f>
        <v>0</v>
      </c>
      <c r="J38" s="63"/>
    </row>
    <row r="39" spans="2:11" s="3" customFormat="1" ht="21" customHeight="1">
      <c r="B39" s="16" t="s">
        <v>353</v>
      </c>
      <c r="C39" s="45"/>
      <c r="D39" s="10" t="s">
        <v>161</v>
      </c>
      <c r="E39" s="10" t="s">
        <v>173</v>
      </c>
      <c r="F39" s="25">
        <f>'прил 5,'!G1944+'прил 5,'!G1512+'прил 5,'!G2081</f>
        <v>3350109.4</v>
      </c>
      <c r="G39" s="25">
        <f>'прил 5,'!H1944+'прил 5,'!H1512</f>
        <v>2050000</v>
      </c>
      <c r="H39" s="25">
        <f>'прил 5,'!I1944+'прил 5,'!I1512</f>
        <v>2050000</v>
      </c>
      <c r="I39" s="63"/>
      <c r="J39" s="63"/>
    </row>
    <row r="40" spans="2:11" s="3" customFormat="1">
      <c r="B40" s="11" t="s">
        <v>25</v>
      </c>
      <c r="C40" s="6">
        <v>774</v>
      </c>
      <c r="D40" s="7" t="s">
        <v>26</v>
      </c>
      <c r="E40" s="7"/>
      <c r="F40" s="38">
        <f>F41+F42+F44+F45+F43</f>
        <v>1167781721.4199998</v>
      </c>
      <c r="G40" s="38">
        <f t="shared" ref="G40:H40" si="6">G41+G42+G44+G45+G43</f>
        <v>1071234946.42</v>
      </c>
      <c r="H40" s="38">
        <f t="shared" si="6"/>
        <v>1058878625.15</v>
      </c>
      <c r="I40" s="64">
        <f>'прил 5,'!G24+'прил 5,'!G445</f>
        <v>1167572721.4199998</v>
      </c>
      <c r="J40" s="63"/>
    </row>
    <row r="41" spans="2:11" s="3" customFormat="1">
      <c r="B41" s="53" t="s">
        <v>89</v>
      </c>
      <c r="C41" s="83">
        <v>774</v>
      </c>
      <c r="D41" s="10" t="s">
        <v>26</v>
      </c>
      <c r="E41" s="10" t="s">
        <v>19</v>
      </c>
      <c r="F41" s="27">
        <f>'прил 5,'!G446</f>
        <v>318985504.42000002</v>
      </c>
      <c r="G41" s="27">
        <f>'прил 5,'!H446</f>
        <v>324865367</v>
      </c>
      <c r="H41" s="27">
        <f>'прил 5,'!I446</f>
        <v>334575673</v>
      </c>
      <c r="I41" s="63"/>
      <c r="J41" s="63"/>
    </row>
    <row r="42" spans="2:11" s="3" customFormat="1">
      <c r="B42" s="55" t="s">
        <v>27</v>
      </c>
      <c r="C42" s="83">
        <v>774</v>
      </c>
      <c r="D42" s="10" t="s">
        <v>26</v>
      </c>
      <c r="E42" s="10" t="s">
        <v>28</v>
      </c>
      <c r="F42" s="27">
        <f>'прил 5,'!G522</f>
        <v>696586316.92999995</v>
      </c>
      <c r="G42" s="27">
        <f>'прил 5,'!H522+'прил 5,'!H1980</f>
        <v>598434116.49000001</v>
      </c>
      <c r="H42" s="27">
        <f>'прил 5,'!I522+'прил 5,'!I1980</f>
        <v>574424356</v>
      </c>
      <c r="I42" s="63"/>
      <c r="J42" s="63"/>
    </row>
    <row r="43" spans="2:11" s="3" customFormat="1">
      <c r="B43" s="53" t="s">
        <v>95</v>
      </c>
      <c r="C43" s="83"/>
      <c r="D43" s="10" t="s">
        <v>26</v>
      </c>
      <c r="E43" s="10" t="s">
        <v>70</v>
      </c>
      <c r="F43" s="25">
        <f>'прил 5,'!G25+'прил 5,'!G726</f>
        <v>129117216.51000001</v>
      </c>
      <c r="G43" s="25">
        <f>'прил 5,'!H25+'прил 5,'!H726</f>
        <v>128482624.39</v>
      </c>
      <c r="H43" s="25">
        <f>'прил 5,'!I25+'прил 5,'!I726</f>
        <v>130289803.59</v>
      </c>
      <c r="I43" s="63"/>
      <c r="J43" s="63"/>
    </row>
    <row r="44" spans="2:11" s="3" customFormat="1">
      <c r="B44" s="53" t="s">
        <v>282</v>
      </c>
      <c r="C44" s="83">
        <v>774</v>
      </c>
      <c r="D44" s="10" t="s">
        <v>26</v>
      </c>
      <c r="E44" s="10" t="s">
        <v>26</v>
      </c>
      <c r="F44" s="27">
        <f>'прил 5,'!G839+'прил 5,'!G105+'прил 5,'!G1533</f>
        <v>8078412.5599999996</v>
      </c>
      <c r="G44" s="27">
        <f>'прил 5,'!H839+'прил 5,'!H105+'прил 5,'!H1533</f>
        <v>5058412.54</v>
      </c>
      <c r="H44" s="27">
        <f>'прил 5,'!I839+'прил 5,'!I105+'прил 5,'!I1533</f>
        <v>5058412.5599999996</v>
      </c>
      <c r="I44" s="63"/>
      <c r="J44" s="63"/>
    </row>
    <row r="45" spans="2:11" s="3" customFormat="1">
      <c r="B45" s="53" t="s">
        <v>122</v>
      </c>
      <c r="C45" s="83">
        <v>774</v>
      </c>
      <c r="D45" s="10" t="s">
        <v>26</v>
      </c>
      <c r="E45" s="10" t="s">
        <v>123</v>
      </c>
      <c r="F45" s="27">
        <f>'прил 5,'!G888</f>
        <v>15014271</v>
      </c>
      <c r="G45" s="27">
        <f>'прил 5,'!H888</f>
        <v>14394426</v>
      </c>
      <c r="H45" s="27">
        <f>'прил 5,'!I888</f>
        <v>14530380</v>
      </c>
      <c r="I45" s="63"/>
      <c r="J45" s="63"/>
    </row>
    <row r="46" spans="2:11" s="3" customFormat="1">
      <c r="B46" s="11" t="s">
        <v>43</v>
      </c>
      <c r="C46" s="83">
        <v>757</v>
      </c>
      <c r="D46" s="7" t="s">
        <v>44</v>
      </c>
      <c r="E46" s="7"/>
      <c r="F46" s="38">
        <f>F47+F48</f>
        <v>152555914.49000001</v>
      </c>
      <c r="G46" s="38">
        <f t="shared" ref="G46:H46" si="7">G47+G48</f>
        <v>141109548.02000001</v>
      </c>
      <c r="H46" s="38">
        <f t="shared" si="7"/>
        <v>135235621.05000001</v>
      </c>
      <c r="I46" s="64">
        <f>'прил 5,'!G123</f>
        <v>152555914.49000001</v>
      </c>
      <c r="J46" s="63"/>
    </row>
    <row r="47" spans="2:11" s="3" customFormat="1">
      <c r="B47" s="53" t="s">
        <v>45</v>
      </c>
      <c r="C47" s="83">
        <v>757</v>
      </c>
      <c r="D47" s="10" t="s">
        <v>44</v>
      </c>
      <c r="E47" s="10" t="s">
        <v>19</v>
      </c>
      <c r="F47" s="25">
        <f>'прил 5,'!G124</f>
        <v>147220375.49000001</v>
      </c>
      <c r="G47" s="25">
        <f>'прил 5,'!H124</f>
        <v>135710543.02000001</v>
      </c>
      <c r="H47" s="25">
        <f>'прил 5,'!I124</f>
        <v>129785908.05000001</v>
      </c>
      <c r="I47" s="63"/>
      <c r="J47" s="63"/>
    </row>
    <row r="48" spans="2:11" s="3" customFormat="1" ht="13.5" customHeight="1">
      <c r="B48" s="55" t="s">
        <v>53</v>
      </c>
      <c r="C48" s="83">
        <v>757</v>
      </c>
      <c r="D48" s="10" t="s">
        <v>44</v>
      </c>
      <c r="E48" s="10" t="s">
        <v>54</v>
      </c>
      <c r="F48" s="25">
        <f>'прил 5,'!G317</f>
        <v>5335539</v>
      </c>
      <c r="G48" s="25">
        <f>'прил 5,'!H317</f>
        <v>5399005</v>
      </c>
      <c r="H48" s="25">
        <f>'прил 5,'!I317</f>
        <v>5449713</v>
      </c>
      <c r="I48" s="63"/>
      <c r="J48" s="63"/>
    </row>
    <row r="49" spans="2:10" s="3" customFormat="1">
      <c r="B49" s="11" t="s">
        <v>145</v>
      </c>
      <c r="C49" s="83">
        <v>757</v>
      </c>
      <c r="D49" s="7" t="s">
        <v>69</v>
      </c>
      <c r="E49" s="7"/>
      <c r="F49" s="38">
        <f>F50+F51+F52</f>
        <v>65246580.489999995</v>
      </c>
      <c r="G49" s="38">
        <f>G50+G51+G52</f>
        <v>35212581.93</v>
      </c>
      <c r="H49" s="38">
        <f>H50+H51+H52</f>
        <v>61985005.18</v>
      </c>
      <c r="I49" s="64">
        <f>'прил 5,'!G1591+'прил 5,'!G925+'прил 5,'!G1548</f>
        <v>65102064.489999995</v>
      </c>
      <c r="J49" s="63"/>
    </row>
    <row r="50" spans="2:10" s="3" customFormat="1">
      <c r="B50" s="53" t="s">
        <v>146</v>
      </c>
      <c r="C50" s="83">
        <v>774</v>
      </c>
      <c r="D50" s="10" t="s">
        <v>69</v>
      </c>
      <c r="E50" s="10" t="s">
        <v>19</v>
      </c>
      <c r="F50" s="25">
        <f>'прил 5,'!G926+'прил 5,'!G1549+'прил 5,'!G1012</f>
        <v>526224</v>
      </c>
      <c r="G50" s="25">
        <f>'прил 5,'!H926+'прил 5,'!H1549+'прил 5,'!H1012</f>
        <v>527669</v>
      </c>
      <c r="H50" s="25">
        <f>'прил 5,'!I926+'прил 5,'!I1549+'прил 5,'!I1012</f>
        <v>529129</v>
      </c>
      <c r="I50" s="63"/>
      <c r="J50" s="63"/>
    </row>
    <row r="51" spans="2:10" s="3" customFormat="1">
      <c r="B51" s="53" t="s">
        <v>68</v>
      </c>
      <c r="C51" s="83">
        <v>757</v>
      </c>
      <c r="D51" s="10" t="s">
        <v>69</v>
      </c>
      <c r="E51" s="10" t="s">
        <v>70</v>
      </c>
      <c r="F51" s="25">
        <f>'прил 5,'!G1554</f>
        <v>4551740.9399999995</v>
      </c>
      <c r="G51" s="25">
        <f>'прил 5,'!H1554</f>
        <v>1867174</v>
      </c>
      <c r="H51" s="25">
        <f>'прил 5,'!I1554</f>
        <v>1895221</v>
      </c>
      <c r="I51" s="64"/>
      <c r="J51" s="63"/>
    </row>
    <row r="52" spans="2:10" s="3" customFormat="1">
      <c r="B52" s="55" t="s">
        <v>153</v>
      </c>
      <c r="C52" s="83">
        <v>774</v>
      </c>
      <c r="D52" s="10" t="s">
        <v>69</v>
      </c>
      <c r="E52" s="10" t="s">
        <v>54</v>
      </c>
      <c r="F52" s="8">
        <f>'прил 5,'!G931+'прил 5,'!G1590</f>
        <v>60168615.549999997</v>
      </c>
      <c r="G52" s="8">
        <f>'прил 5,'!H931+'прил 5,'!H1590</f>
        <v>32817738.93</v>
      </c>
      <c r="H52" s="8">
        <f>'прил 5,'!I931+'прил 5,'!I1590</f>
        <v>59560655.18</v>
      </c>
      <c r="I52" s="63"/>
      <c r="J52" s="63"/>
    </row>
    <row r="53" spans="2:10" s="3" customFormat="1">
      <c r="B53" s="11" t="s">
        <v>361</v>
      </c>
      <c r="C53" s="6">
        <v>757</v>
      </c>
      <c r="D53" s="7" t="s">
        <v>72</v>
      </c>
      <c r="E53" s="7"/>
      <c r="F53" s="38">
        <f>F55+F54</f>
        <v>425360</v>
      </c>
      <c r="G53" s="38">
        <f t="shared" ref="G53:H53" si="8">G55+G54</f>
        <v>445360</v>
      </c>
      <c r="H53" s="38">
        <f t="shared" si="8"/>
        <v>445360</v>
      </c>
      <c r="I53" s="64">
        <f>'прил 5,'!G332</f>
        <v>0</v>
      </c>
      <c r="J53" s="63"/>
    </row>
    <row r="54" spans="2:10" s="3" customFormat="1" hidden="1">
      <c r="B54" s="132" t="s">
        <v>496</v>
      </c>
      <c r="C54" s="6"/>
      <c r="D54" s="70" t="s">
        <v>72</v>
      </c>
      <c r="E54" s="70" t="s">
        <v>19</v>
      </c>
      <c r="F54" s="29">
        <f>'прил 5,'!G333</f>
        <v>0</v>
      </c>
      <c r="G54" s="29">
        <f>'прил 5,'!H333</f>
        <v>0</v>
      </c>
      <c r="H54" s="29">
        <f>'прил 5,'!I333</f>
        <v>0</v>
      </c>
      <c r="I54" s="64"/>
      <c r="J54" s="63"/>
    </row>
    <row r="55" spans="2:10" s="3" customFormat="1">
      <c r="B55" s="51" t="s">
        <v>71</v>
      </c>
      <c r="C55" s="83">
        <v>757</v>
      </c>
      <c r="D55" s="10" t="s">
        <v>72</v>
      </c>
      <c r="E55" s="10" t="s">
        <v>28</v>
      </c>
      <c r="F55" s="25">
        <f>'прил 5,'!G348+'прил 5,'!G1622+'прил 5,'!G963</f>
        <v>425360</v>
      </c>
      <c r="G55" s="25">
        <f>'прил 5,'!H348+'прил 5,'!H1622+'прил 5,'!H963</f>
        <v>445360</v>
      </c>
      <c r="H55" s="25">
        <f>'прил 5,'!I348+'прил 5,'!I1622+'прил 5,'!I963</f>
        <v>445360</v>
      </c>
      <c r="I55" s="63"/>
      <c r="J55" s="63"/>
    </row>
    <row r="56" spans="2:10" s="3" customFormat="1" ht="25.5">
      <c r="B56" s="54" t="s">
        <v>301</v>
      </c>
      <c r="C56" s="45">
        <v>792</v>
      </c>
      <c r="D56" s="7" t="s">
        <v>23</v>
      </c>
      <c r="E56" s="7"/>
      <c r="F56" s="38">
        <f>F57</f>
        <v>5220000</v>
      </c>
      <c r="G56" s="38">
        <f t="shared" ref="G56:H56" si="9">G57</f>
        <v>5220000</v>
      </c>
      <c r="H56" s="38">
        <f t="shared" si="9"/>
        <v>5220000</v>
      </c>
      <c r="I56" s="64">
        <f>'прил 5,'!G1017+'прил 5,'!G1633</f>
        <v>5220000</v>
      </c>
      <c r="J56" s="63"/>
    </row>
    <row r="57" spans="2:10" s="3" customFormat="1" ht="25.5">
      <c r="B57" s="55" t="s">
        <v>302</v>
      </c>
      <c r="C57" s="45">
        <v>792</v>
      </c>
      <c r="D57" s="10" t="s">
        <v>23</v>
      </c>
      <c r="E57" s="10" t="s">
        <v>19</v>
      </c>
      <c r="F57" s="25">
        <f>'прил 5,'!G1018+'прил 5,'!G1639</f>
        <v>5220000</v>
      </c>
      <c r="G57" s="25">
        <f>'прил 5,'!H1018+'прил 5,'!H1639</f>
        <v>5220000</v>
      </c>
      <c r="H57" s="25">
        <f>'прил 5,'!I1018+'прил 5,'!I1639</f>
        <v>5220000</v>
      </c>
      <c r="I57" s="63"/>
      <c r="J57" s="63"/>
    </row>
    <row r="58" spans="2:10" s="3" customFormat="1" ht="38.25">
      <c r="B58" s="54" t="s">
        <v>309</v>
      </c>
      <c r="C58" s="45">
        <v>792</v>
      </c>
      <c r="D58" s="7" t="s">
        <v>310</v>
      </c>
      <c r="E58" s="7"/>
      <c r="F58" s="38">
        <f>F59+F60</f>
        <v>43367710.5</v>
      </c>
      <c r="G58" s="38">
        <f t="shared" ref="G58:H58" si="10">G59+G60</f>
        <v>18649308</v>
      </c>
      <c r="H58" s="38">
        <f t="shared" si="10"/>
        <v>19297922.399999999</v>
      </c>
      <c r="I58" s="64">
        <f>'прил 5,'!G1024</f>
        <v>43367710.5</v>
      </c>
      <c r="J58" s="63"/>
    </row>
    <row r="59" spans="2:10" s="3" customFormat="1" ht="25.5">
      <c r="B59" s="55" t="s">
        <v>311</v>
      </c>
      <c r="C59" s="45">
        <v>792</v>
      </c>
      <c r="D59" s="10" t="s">
        <v>310</v>
      </c>
      <c r="E59" s="10" t="s">
        <v>19</v>
      </c>
      <c r="F59" s="25">
        <f>'прил 5,'!G1025</f>
        <v>20147049.5</v>
      </c>
      <c r="G59" s="25">
        <f>'прил 5,'!H1025</f>
        <v>18649308</v>
      </c>
      <c r="H59" s="25">
        <f>'прил 5,'!I1025</f>
        <v>19297922.399999999</v>
      </c>
      <c r="I59" s="63"/>
      <c r="J59" s="63"/>
    </row>
    <row r="60" spans="2:10" s="3" customFormat="1">
      <c r="B60" s="55" t="s">
        <v>316</v>
      </c>
      <c r="C60" s="45">
        <v>792</v>
      </c>
      <c r="D60" s="10" t="s">
        <v>310</v>
      </c>
      <c r="E60" s="10" t="s">
        <v>70</v>
      </c>
      <c r="F60" s="25">
        <f>'прил 5,'!G1034</f>
        <v>23220661</v>
      </c>
      <c r="G60" s="25">
        <f>'прил 5,'!H1034</f>
        <v>0</v>
      </c>
      <c r="H60" s="25">
        <f>'прил 5,'!I1034</f>
        <v>0</v>
      </c>
      <c r="I60" s="63"/>
      <c r="J60" s="63"/>
    </row>
    <row r="61" spans="2:10" s="22" customFormat="1" ht="24" customHeight="1">
      <c r="B61" s="153" t="s">
        <v>369</v>
      </c>
      <c r="C61" s="153"/>
      <c r="D61" s="153"/>
      <c r="E61" s="153"/>
      <c r="F61" s="155">
        <f>F13+F28+F46+F49+F58+F22+F56+F40+F33+F38+F53+F24</f>
        <v>1910175918.9100001</v>
      </c>
      <c r="G61" s="155">
        <f>G13+G28+G46+G49+G58+G22+G56+G40+G33+G38+G53+G24</f>
        <v>1896545203.73</v>
      </c>
      <c r="H61" s="155">
        <f>H13+H28+H46+H49+H58+H22+H56+H40+H33+H38+H53+H24</f>
        <v>1644716006.29</v>
      </c>
      <c r="I61" s="62"/>
      <c r="J61" s="62"/>
    </row>
    <row r="62" spans="2:10" hidden="1">
      <c r="B62" s="69"/>
      <c r="C62" s="68"/>
      <c r="D62" s="67"/>
      <c r="E62" s="67"/>
      <c r="F62" s="65">
        <v>875721795.65999997</v>
      </c>
      <c r="G62" s="65">
        <v>875721795.65999997</v>
      </c>
      <c r="H62" s="65">
        <v>875721795.65999997</v>
      </c>
    </row>
    <row r="63" spans="2:10" hidden="1">
      <c r="F63" s="65">
        <f>F61-F62</f>
        <v>1034454123.2500001</v>
      </c>
      <c r="G63" s="65">
        <f>G61-G62</f>
        <v>1020823408.0700001</v>
      </c>
      <c r="H63" s="65">
        <f>H61-H62</f>
        <v>768994210.63</v>
      </c>
    </row>
    <row r="66" spans="6:8">
      <c r="F66" s="65">
        <v>1871897382.8399999</v>
      </c>
      <c r="G66" s="65">
        <v>1896545203.73</v>
      </c>
      <c r="H66" s="65">
        <v>1644716006.29</v>
      </c>
    </row>
    <row r="67" spans="6:8" hidden="1"/>
    <row r="68" spans="6:8" hidden="1"/>
    <row r="69" spans="6:8" hidden="1"/>
    <row r="70" spans="6:8" hidden="1"/>
    <row r="71" spans="6:8" hidden="1"/>
    <row r="72" spans="6:8" hidden="1"/>
    <row r="73" spans="6:8" hidden="1"/>
    <row r="74" spans="6:8" hidden="1"/>
    <row r="75" spans="6:8" hidden="1"/>
    <row r="76" spans="6:8" hidden="1"/>
    <row r="77" spans="6:8" hidden="1"/>
    <row r="78" spans="6:8" hidden="1"/>
    <row r="79" spans="6:8" hidden="1"/>
    <row r="80" spans="6:8" hidden="1"/>
    <row r="81" spans="6:9" hidden="1"/>
    <row r="83" spans="6:9">
      <c r="F83" s="65">
        <f>F61-F66</f>
        <v>38278536.070000172</v>
      </c>
      <c r="G83" s="65">
        <f t="shared" ref="G83:I83" si="11">G61-G66</f>
        <v>0</v>
      </c>
      <c r="H83" s="65">
        <f t="shared" si="11"/>
        <v>0</v>
      </c>
      <c r="I83" s="65">
        <f t="shared" si="11"/>
        <v>0</v>
      </c>
    </row>
    <row r="85" spans="6:9">
      <c r="F85" s="65">
        <f>F61-'прил 5,'!G2087</f>
        <v>0</v>
      </c>
      <c r="G85" s="65">
        <f>G61-'прил 5,'!H2087</f>
        <v>0</v>
      </c>
      <c r="H85" s="65">
        <f>H61-'прил 5,'!I2087</f>
        <v>0</v>
      </c>
    </row>
    <row r="87" spans="6:9">
      <c r="F87" s="65">
        <f>F61-'прил 6.'!G1406</f>
        <v>0</v>
      </c>
      <c r="G87" s="65">
        <f>G61-'прил 6.'!H1406</f>
        <v>0</v>
      </c>
      <c r="H87" s="65">
        <f>H61-'прил 6.'!I1406</f>
        <v>0</v>
      </c>
    </row>
  </sheetData>
  <mergeCells count="15">
    <mergeCell ref="F1:K1"/>
    <mergeCell ref="F2:G2"/>
    <mergeCell ref="F3:K3"/>
    <mergeCell ref="F4:G4"/>
    <mergeCell ref="F5:K5"/>
    <mergeCell ref="F6:G6"/>
    <mergeCell ref="B8:B10"/>
    <mergeCell ref="B7:H7"/>
    <mergeCell ref="C9:C10"/>
    <mergeCell ref="F9:F10"/>
    <mergeCell ref="G9:G10"/>
    <mergeCell ref="H9:H10"/>
    <mergeCell ref="F8:H8"/>
    <mergeCell ref="E8:E10"/>
    <mergeCell ref="D8:D10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119"/>
  <sheetViews>
    <sheetView view="pageBreakPreview" zoomScaleNormal="92" zoomScaleSheetLayoutView="100" workbookViewId="0">
      <selection activeCell="E5" sqref="E5"/>
    </sheetView>
  </sheetViews>
  <sheetFormatPr defaultColWidth="9.140625" defaultRowHeight="12.75"/>
  <cols>
    <col min="1" max="1" width="52" style="1" customWidth="1"/>
    <col min="2" max="2" width="6.85546875" style="60" customWidth="1"/>
    <col min="3" max="3" width="4.5703125" style="60" customWidth="1"/>
    <col min="4" max="4" width="4.7109375" style="60" customWidth="1"/>
    <col min="5" max="5" width="13.5703125" style="60" customWidth="1"/>
    <col min="6" max="6" width="7.85546875" style="60" customWidth="1"/>
    <col min="7" max="7" width="19.28515625" style="61" customWidth="1"/>
    <col min="8" max="9" width="17.5703125" style="61" customWidth="1"/>
    <col min="10" max="10" width="17.5703125" style="211" customWidth="1"/>
    <col min="11" max="11" width="19.5703125" style="218" customWidth="1"/>
    <col min="12" max="12" width="17" style="218" customWidth="1"/>
    <col min="13" max="13" width="15" style="218" customWidth="1"/>
    <col min="14" max="14" width="14.5703125" style="218" customWidth="1"/>
    <col min="15" max="15" width="14.85546875" style="218" customWidth="1"/>
    <col min="16" max="16" width="13.85546875" style="218" bestFit="1" customWidth="1"/>
    <col min="17" max="17" width="14.42578125" style="218" bestFit="1" customWidth="1"/>
    <col min="18" max="18" width="15.28515625" style="218" customWidth="1"/>
    <col min="19" max="19" width="16.85546875" style="1" customWidth="1"/>
    <col min="20" max="16384" width="9.140625" style="1"/>
  </cols>
  <sheetData>
    <row r="1" spans="1:18" customFormat="1" ht="17.25" customHeight="1">
      <c r="B1" s="63"/>
      <c r="C1" s="66"/>
      <c r="D1" s="66"/>
      <c r="E1" s="66"/>
      <c r="F1" s="300" t="s">
        <v>759</v>
      </c>
      <c r="G1" s="300"/>
      <c r="H1" s="300"/>
      <c r="I1" s="289"/>
      <c r="J1" s="217"/>
      <c r="K1" s="217"/>
      <c r="L1" s="218"/>
      <c r="M1" s="218"/>
      <c r="N1" s="218"/>
      <c r="O1" s="218"/>
      <c r="P1" s="218"/>
      <c r="Q1" s="218"/>
      <c r="R1" s="218"/>
    </row>
    <row r="2" spans="1:18" customFormat="1" ht="38.25" customHeight="1">
      <c r="B2" s="63"/>
      <c r="C2" s="290"/>
      <c r="D2" s="66"/>
      <c r="E2" s="66"/>
      <c r="F2" s="300" t="s">
        <v>1046</v>
      </c>
      <c r="G2" s="300"/>
      <c r="H2" s="300"/>
      <c r="I2" s="112"/>
      <c r="J2" s="218"/>
      <c r="K2" s="218"/>
      <c r="L2" s="218"/>
      <c r="M2" s="218"/>
      <c r="N2" s="218"/>
      <c r="O2" s="218"/>
      <c r="P2" s="218"/>
      <c r="Q2" s="218"/>
      <c r="R2" s="218"/>
    </row>
    <row r="3" spans="1:18" customFormat="1" ht="18.75" customHeight="1">
      <c r="B3" s="63"/>
      <c r="C3" s="66"/>
      <c r="D3" s="66"/>
      <c r="E3" s="66"/>
      <c r="F3" s="300" t="s">
        <v>759</v>
      </c>
      <c r="G3" s="300"/>
      <c r="H3" s="300"/>
      <c r="I3" s="214"/>
      <c r="J3" s="217"/>
      <c r="K3" s="217"/>
      <c r="L3" s="218"/>
      <c r="M3" s="218"/>
      <c r="N3" s="218"/>
      <c r="O3" s="218"/>
      <c r="P3" s="218"/>
      <c r="Q3" s="218"/>
      <c r="R3" s="218"/>
    </row>
    <row r="4" spans="1:18" customFormat="1" ht="38.25" customHeight="1">
      <c r="B4" s="63"/>
      <c r="C4" s="215"/>
      <c r="D4" s="66"/>
      <c r="E4" s="66"/>
      <c r="F4" s="300" t="s">
        <v>1010</v>
      </c>
      <c r="G4" s="300"/>
      <c r="H4" s="300"/>
      <c r="I4" s="112"/>
      <c r="J4" s="218"/>
      <c r="K4" s="218"/>
      <c r="L4" s="218"/>
      <c r="M4" s="218"/>
      <c r="N4" s="218"/>
      <c r="O4" s="218"/>
      <c r="P4" s="218"/>
      <c r="Q4" s="218"/>
      <c r="R4" s="218"/>
    </row>
    <row r="5" spans="1:18" ht="18.75" customHeight="1">
      <c r="B5" s="214"/>
      <c r="C5" s="214"/>
      <c r="D5" s="214"/>
      <c r="E5" s="214"/>
      <c r="F5" s="300" t="s">
        <v>927</v>
      </c>
      <c r="G5" s="300"/>
      <c r="H5" s="300"/>
      <c r="I5" s="300"/>
      <c r="J5" s="218"/>
    </row>
    <row r="6" spans="1:18" ht="43.5" customHeight="1">
      <c r="B6" s="214"/>
      <c r="C6" s="214"/>
      <c r="D6" s="214"/>
      <c r="E6" s="214"/>
      <c r="F6" s="300" t="s">
        <v>930</v>
      </c>
      <c r="G6" s="300"/>
      <c r="H6" s="300"/>
      <c r="I6" s="214"/>
      <c r="J6" s="218"/>
    </row>
    <row r="7" spans="1:18" ht="37.5" customHeight="1">
      <c r="A7" s="295" t="s">
        <v>980</v>
      </c>
      <c r="B7" s="295"/>
      <c r="C7" s="295"/>
      <c r="D7" s="295"/>
      <c r="E7" s="295"/>
      <c r="F7" s="295"/>
      <c r="G7" s="295"/>
      <c r="H7" s="296"/>
      <c r="I7" s="296"/>
      <c r="J7" s="219"/>
    </row>
    <row r="8" spans="1:18" ht="33.75" customHeight="1">
      <c r="A8" s="301" t="s">
        <v>12</v>
      </c>
      <c r="B8" s="303" t="s">
        <v>13</v>
      </c>
      <c r="C8" s="303" t="s">
        <v>14</v>
      </c>
      <c r="D8" s="303" t="s">
        <v>15</v>
      </c>
      <c r="E8" s="303" t="s">
        <v>16</v>
      </c>
      <c r="F8" s="303" t="s">
        <v>17</v>
      </c>
      <c r="G8" s="299" t="s">
        <v>372</v>
      </c>
      <c r="H8" s="293"/>
      <c r="I8" s="293"/>
      <c r="J8" s="220"/>
    </row>
    <row r="9" spans="1:18" s="3" customFormat="1" ht="23.25" customHeight="1">
      <c r="A9" s="302"/>
      <c r="B9" s="302"/>
      <c r="C9" s="302"/>
      <c r="D9" s="302"/>
      <c r="E9" s="302"/>
      <c r="F9" s="302"/>
      <c r="G9" s="298" t="s">
        <v>434</v>
      </c>
      <c r="H9" s="298" t="s">
        <v>661</v>
      </c>
      <c r="I9" s="298" t="s">
        <v>914</v>
      </c>
      <c r="J9" s="221"/>
      <c r="K9" s="231"/>
      <c r="L9" s="231"/>
      <c r="M9" s="231"/>
      <c r="N9" s="231"/>
      <c r="O9" s="231"/>
      <c r="P9" s="231"/>
      <c r="Q9" s="231"/>
      <c r="R9" s="231"/>
    </row>
    <row r="10" spans="1:18" s="3" customFormat="1" ht="49.5" customHeight="1">
      <c r="A10" s="302"/>
      <c r="B10" s="302"/>
      <c r="C10" s="302"/>
      <c r="D10" s="302"/>
      <c r="E10" s="302"/>
      <c r="F10" s="302"/>
      <c r="G10" s="298"/>
      <c r="H10" s="298"/>
      <c r="I10" s="298"/>
      <c r="J10" s="221"/>
      <c r="K10" s="231"/>
      <c r="L10" s="231"/>
      <c r="M10" s="231"/>
      <c r="N10" s="231"/>
      <c r="O10" s="231"/>
      <c r="P10" s="231"/>
      <c r="Q10" s="231"/>
      <c r="R10" s="231"/>
    </row>
    <row r="11" spans="1:18" s="3" customFormat="1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76">
        <v>7</v>
      </c>
      <c r="H11" s="76">
        <v>8</v>
      </c>
      <c r="I11" s="76">
        <v>9</v>
      </c>
      <c r="J11" s="222"/>
      <c r="K11" s="231"/>
      <c r="L11" s="231"/>
      <c r="M11" s="231"/>
      <c r="N11" s="231"/>
      <c r="O11" s="231"/>
      <c r="P11" s="231"/>
      <c r="Q11" s="231"/>
      <c r="R11" s="231"/>
    </row>
    <row r="12" spans="1:18" s="145" customFormat="1" ht="48.75" customHeight="1">
      <c r="A12" s="90" t="s">
        <v>990</v>
      </c>
      <c r="B12" s="91">
        <v>757</v>
      </c>
      <c r="C12" s="91"/>
      <c r="D12" s="91"/>
      <c r="E12" s="92"/>
      <c r="F12" s="91"/>
      <c r="G12" s="93"/>
      <c r="H12" s="93"/>
      <c r="I12" s="93"/>
      <c r="J12" s="223"/>
      <c r="K12" s="234"/>
      <c r="L12" s="234"/>
      <c r="M12" s="234"/>
      <c r="N12" s="234"/>
      <c r="O12" s="234"/>
      <c r="P12" s="234"/>
      <c r="Q12" s="234"/>
      <c r="R12" s="234"/>
    </row>
    <row r="13" spans="1:18">
      <c r="A13" s="11" t="s">
        <v>86</v>
      </c>
      <c r="B13" s="6">
        <v>757</v>
      </c>
      <c r="C13" s="7" t="s">
        <v>54</v>
      </c>
      <c r="D13" s="7"/>
      <c r="E13" s="7"/>
      <c r="F13" s="7"/>
      <c r="G13" s="38">
        <f>SUM(G14)</f>
        <v>161100</v>
      </c>
      <c r="H13" s="38">
        <f>SUM(H14)</f>
        <v>161100</v>
      </c>
      <c r="I13" s="38">
        <f>SUM(I14)</f>
        <v>161100</v>
      </c>
      <c r="J13" s="223"/>
    </row>
    <row r="14" spans="1:18">
      <c r="A14" s="16" t="s">
        <v>87</v>
      </c>
      <c r="B14" s="14">
        <v>757</v>
      </c>
      <c r="C14" s="15" t="s">
        <v>54</v>
      </c>
      <c r="D14" s="15" t="s">
        <v>88</v>
      </c>
      <c r="E14" s="15"/>
      <c r="F14" s="15"/>
      <c r="G14" s="74">
        <f>G15</f>
        <v>161100</v>
      </c>
      <c r="H14" s="74">
        <f>H15</f>
        <v>161100</v>
      </c>
      <c r="I14" s="74">
        <f>I15</f>
        <v>161100</v>
      </c>
      <c r="J14" s="209"/>
    </row>
    <row r="15" spans="1:18" s="32" customFormat="1" ht="29.25" customHeight="1">
      <c r="A15" s="30" t="s">
        <v>468</v>
      </c>
      <c r="B15" s="14">
        <v>757</v>
      </c>
      <c r="C15" s="15" t="s">
        <v>54</v>
      </c>
      <c r="D15" s="15" t="s">
        <v>88</v>
      </c>
      <c r="E15" s="15" t="s">
        <v>202</v>
      </c>
      <c r="F15" s="15"/>
      <c r="G15" s="74">
        <f>G16+G21</f>
        <v>161100</v>
      </c>
      <c r="H15" s="74">
        <f>H16+H21</f>
        <v>161100</v>
      </c>
      <c r="I15" s="74">
        <f>I16+I21</f>
        <v>161100</v>
      </c>
      <c r="J15" s="209"/>
      <c r="K15" s="235"/>
      <c r="L15" s="235"/>
      <c r="M15" s="235"/>
      <c r="N15" s="235"/>
      <c r="O15" s="235"/>
      <c r="P15" s="235"/>
      <c r="Q15" s="235"/>
      <c r="R15" s="235"/>
    </row>
    <row r="16" spans="1:18" s="32" customFormat="1" ht="27.75" customHeight="1">
      <c r="A16" s="30" t="s">
        <v>137</v>
      </c>
      <c r="B16" s="14">
        <v>757</v>
      </c>
      <c r="C16" s="15" t="s">
        <v>54</v>
      </c>
      <c r="D16" s="15" t="s">
        <v>88</v>
      </c>
      <c r="E16" s="15" t="s">
        <v>203</v>
      </c>
      <c r="F16" s="15"/>
      <c r="G16" s="74">
        <f>G19+G17</f>
        <v>161100</v>
      </c>
      <c r="H16" s="74">
        <f>H19+H17</f>
        <v>161100</v>
      </c>
      <c r="I16" s="74">
        <f>I19+I17</f>
        <v>161100</v>
      </c>
      <c r="J16" s="209"/>
      <c r="K16" s="235"/>
      <c r="L16" s="235"/>
      <c r="M16" s="235"/>
      <c r="N16" s="235"/>
      <c r="O16" s="235"/>
      <c r="P16" s="235"/>
      <c r="Q16" s="235"/>
      <c r="R16" s="235"/>
    </row>
    <row r="17" spans="1:17" ht="33.75" customHeight="1">
      <c r="A17" s="16" t="s">
        <v>36</v>
      </c>
      <c r="B17" s="14">
        <v>757</v>
      </c>
      <c r="C17" s="15" t="s">
        <v>54</v>
      </c>
      <c r="D17" s="15" t="s">
        <v>88</v>
      </c>
      <c r="E17" s="15" t="s">
        <v>203</v>
      </c>
      <c r="F17" s="88" t="s">
        <v>37</v>
      </c>
      <c r="G17" s="74">
        <f>G18</f>
        <v>75000</v>
      </c>
      <c r="H17" s="74">
        <f t="shared" ref="H17:I17" si="0">H18</f>
        <v>75000</v>
      </c>
      <c r="I17" s="74">
        <f t="shared" si="0"/>
        <v>75000</v>
      </c>
      <c r="J17" s="209"/>
    </row>
    <row r="18" spans="1:17" ht="26.25" customHeight="1">
      <c r="A18" s="16" t="s">
        <v>38</v>
      </c>
      <c r="B18" s="14">
        <v>757</v>
      </c>
      <c r="C18" s="15" t="s">
        <v>54</v>
      </c>
      <c r="D18" s="15" t="s">
        <v>88</v>
      </c>
      <c r="E18" s="15" t="s">
        <v>203</v>
      </c>
      <c r="F18" s="88" t="s">
        <v>39</v>
      </c>
      <c r="G18" s="8">
        <v>75000</v>
      </c>
      <c r="H18" s="8">
        <v>75000</v>
      </c>
      <c r="I18" s="8">
        <v>75000</v>
      </c>
      <c r="J18" s="210"/>
    </row>
    <row r="19" spans="1:17" ht="25.5">
      <c r="A19" s="16" t="s">
        <v>30</v>
      </c>
      <c r="B19" s="14">
        <v>757</v>
      </c>
      <c r="C19" s="15" t="s">
        <v>54</v>
      </c>
      <c r="D19" s="15" t="s">
        <v>88</v>
      </c>
      <c r="E19" s="15" t="s">
        <v>203</v>
      </c>
      <c r="F19" s="15" t="s">
        <v>31</v>
      </c>
      <c r="G19" s="8">
        <f t="shared" ref="G19:I19" si="1">G20</f>
        <v>86100</v>
      </c>
      <c r="H19" s="8">
        <f t="shared" si="1"/>
        <v>86100</v>
      </c>
      <c r="I19" s="8">
        <f t="shared" si="1"/>
        <v>86100</v>
      </c>
      <c r="J19" s="210"/>
    </row>
    <row r="20" spans="1:17" ht="18" customHeight="1">
      <c r="A20" s="16" t="s">
        <v>32</v>
      </c>
      <c r="B20" s="14">
        <v>757</v>
      </c>
      <c r="C20" s="15" t="s">
        <v>54</v>
      </c>
      <c r="D20" s="15" t="s">
        <v>88</v>
      </c>
      <c r="E20" s="15" t="s">
        <v>203</v>
      </c>
      <c r="F20" s="15" t="s">
        <v>33</v>
      </c>
      <c r="G20" s="8">
        <v>86100</v>
      </c>
      <c r="H20" s="8">
        <v>86100</v>
      </c>
      <c r="I20" s="8">
        <v>86100</v>
      </c>
      <c r="J20" s="210"/>
    </row>
    <row r="21" spans="1:17" ht="15" hidden="1" customHeight="1">
      <c r="A21" s="86" t="s">
        <v>502</v>
      </c>
      <c r="B21" s="14">
        <v>757</v>
      </c>
      <c r="C21" s="15" t="s">
        <v>54</v>
      </c>
      <c r="D21" s="15" t="s">
        <v>88</v>
      </c>
      <c r="E21" s="88" t="s">
        <v>501</v>
      </c>
      <c r="F21" s="88"/>
      <c r="G21" s="102">
        <f>G22</f>
        <v>0</v>
      </c>
      <c r="H21" s="74">
        <f t="shared" ref="H21:I21" si="2">H22</f>
        <v>0</v>
      </c>
      <c r="I21" s="74">
        <f t="shared" si="2"/>
        <v>0</v>
      </c>
      <c r="J21" s="209"/>
    </row>
    <row r="22" spans="1:17" ht="35.25" hidden="1" customHeight="1">
      <c r="A22" s="16" t="s">
        <v>36</v>
      </c>
      <c r="B22" s="14">
        <v>757</v>
      </c>
      <c r="C22" s="15" t="s">
        <v>54</v>
      </c>
      <c r="D22" s="15" t="s">
        <v>88</v>
      </c>
      <c r="E22" s="88" t="s">
        <v>501</v>
      </c>
      <c r="F22" s="88" t="s">
        <v>37</v>
      </c>
      <c r="G22" s="102">
        <f>G23</f>
        <v>0</v>
      </c>
      <c r="H22" s="74">
        <f t="shared" ref="H22:I22" si="3">H23</f>
        <v>0</v>
      </c>
      <c r="I22" s="74">
        <f t="shared" si="3"/>
        <v>0</v>
      </c>
      <c r="J22" s="209"/>
    </row>
    <row r="23" spans="1:17" ht="30" hidden="1" customHeight="1">
      <c r="A23" s="16" t="s">
        <v>38</v>
      </c>
      <c r="B23" s="14">
        <v>757</v>
      </c>
      <c r="C23" s="15" t="s">
        <v>54</v>
      </c>
      <c r="D23" s="15" t="s">
        <v>88</v>
      </c>
      <c r="E23" s="88" t="s">
        <v>501</v>
      </c>
      <c r="F23" s="88" t="s">
        <v>39</v>
      </c>
      <c r="G23" s="102"/>
      <c r="H23" s="74">
        <v>0</v>
      </c>
      <c r="I23" s="74">
        <v>0</v>
      </c>
      <c r="J23" s="209"/>
    </row>
    <row r="24" spans="1:17" ht="16.5" customHeight="1">
      <c r="A24" s="11" t="s">
        <v>25</v>
      </c>
      <c r="B24" s="7">
        <v>757</v>
      </c>
      <c r="C24" s="7" t="s">
        <v>26</v>
      </c>
      <c r="D24" s="7"/>
      <c r="E24" s="7"/>
      <c r="F24" s="7"/>
      <c r="G24" s="12">
        <f>G105+G25</f>
        <v>29598715.579999998</v>
      </c>
      <c r="H24" s="12">
        <f>H105+H25</f>
        <v>29947653.109999999</v>
      </c>
      <c r="I24" s="12">
        <f>I105+I25</f>
        <v>31523727.059999999</v>
      </c>
      <c r="J24" s="224"/>
    </row>
    <row r="25" spans="1:17" ht="18.75" customHeight="1">
      <c r="A25" s="16" t="s">
        <v>95</v>
      </c>
      <c r="B25" s="14">
        <v>757</v>
      </c>
      <c r="C25" s="15" t="s">
        <v>26</v>
      </c>
      <c r="D25" s="15" t="s">
        <v>70</v>
      </c>
      <c r="E25" s="15"/>
      <c r="F25" s="14"/>
      <c r="G25" s="74">
        <f>G26+G88+G63+G84+G93</f>
        <v>29598715.579999998</v>
      </c>
      <c r="H25" s="74">
        <f>H26+H88+H63</f>
        <v>29947653.109999999</v>
      </c>
      <c r="I25" s="74">
        <f>I26+I88+I63</f>
        <v>31523727.059999999</v>
      </c>
      <c r="J25" s="209"/>
    </row>
    <row r="26" spans="1:17" ht="35.25" customHeight="1">
      <c r="A26" s="16" t="s">
        <v>488</v>
      </c>
      <c r="B26" s="14">
        <v>757</v>
      </c>
      <c r="C26" s="15" t="s">
        <v>26</v>
      </c>
      <c r="D26" s="15" t="s">
        <v>70</v>
      </c>
      <c r="E26" s="15" t="s">
        <v>193</v>
      </c>
      <c r="F26" s="15"/>
      <c r="G26" s="74">
        <f>+G27+G60+G57+G45+G51+G48+G54+G78+G81+G42+G67+G70+G73+G33+G39+G36+G30</f>
        <v>27765730.579999998</v>
      </c>
      <c r="H26" s="74">
        <f t="shared" ref="H26:I26" si="4">+H27+H60+H57+H45+H51+H48+H54+H78+H81+H42+H67+H70+H73+H33+H39+H36+H30</f>
        <v>28303675.109999999</v>
      </c>
      <c r="I26" s="74">
        <f t="shared" si="4"/>
        <v>29433199.059999999</v>
      </c>
      <c r="J26" s="209"/>
      <c r="Q26" s="241"/>
    </row>
    <row r="27" spans="1:17" ht="25.5">
      <c r="A27" s="16" t="s">
        <v>29</v>
      </c>
      <c r="B27" s="14">
        <v>757</v>
      </c>
      <c r="C27" s="15" t="s">
        <v>26</v>
      </c>
      <c r="D27" s="15" t="s">
        <v>70</v>
      </c>
      <c r="E27" s="15" t="s">
        <v>194</v>
      </c>
      <c r="F27" s="15"/>
      <c r="G27" s="74">
        <f>G28</f>
        <v>27496730.579999998</v>
      </c>
      <c r="H27" s="74">
        <f t="shared" ref="H27:I27" si="5">H28</f>
        <v>27590675.109999999</v>
      </c>
      <c r="I27" s="74">
        <f t="shared" si="5"/>
        <v>29065199.059999999</v>
      </c>
      <c r="J27" s="209"/>
    </row>
    <row r="28" spans="1:17" ht="25.5">
      <c r="A28" s="16" t="s">
        <v>30</v>
      </c>
      <c r="B28" s="14">
        <v>757</v>
      </c>
      <c r="C28" s="15" t="s">
        <v>26</v>
      </c>
      <c r="D28" s="15" t="s">
        <v>70</v>
      </c>
      <c r="E28" s="15" t="s">
        <v>194</v>
      </c>
      <c r="F28" s="15" t="s">
        <v>31</v>
      </c>
      <c r="G28" s="74">
        <f>G29</f>
        <v>27496730.579999998</v>
      </c>
      <c r="H28" s="74">
        <f>H29</f>
        <v>27590675.109999999</v>
      </c>
      <c r="I28" s="74">
        <f>I29</f>
        <v>29065199.059999999</v>
      </c>
      <c r="J28" s="209"/>
    </row>
    <row r="29" spans="1:17" ht="19.5" customHeight="1">
      <c r="A29" s="16" t="s">
        <v>32</v>
      </c>
      <c r="B29" s="14">
        <v>757</v>
      </c>
      <c r="C29" s="15" t="s">
        <v>26</v>
      </c>
      <c r="D29" s="15" t="s">
        <v>70</v>
      </c>
      <c r="E29" s="15" t="s">
        <v>194</v>
      </c>
      <c r="F29" s="15" t="s">
        <v>33</v>
      </c>
      <c r="G29" s="74">
        <v>27496730.579999998</v>
      </c>
      <c r="H29" s="74">
        <v>27590675.109999999</v>
      </c>
      <c r="I29" s="74">
        <v>29065199.059999999</v>
      </c>
      <c r="J29" s="209"/>
    </row>
    <row r="30" spans="1:17">
      <c r="A30" s="16" t="s">
        <v>861</v>
      </c>
      <c r="B30" s="14">
        <v>757</v>
      </c>
      <c r="C30" s="15" t="s">
        <v>26</v>
      </c>
      <c r="D30" s="15" t="s">
        <v>70</v>
      </c>
      <c r="E30" s="15" t="s">
        <v>860</v>
      </c>
      <c r="F30" s="15"/>
      <c r="G30" s="74">
        <f>G31</f>
        <v>117000</v>
      </c>
      <c r="H30" s="74">
        <f t="shared" ref="H30:I30" si="6">H31</f>
        <v>261000</v>
      </c>
      <c r="I30" s="74">
        <f t="shared" si="6"/>
        <v>216000</v>
      </c>
      <c r="J30" s="209"/>
    </row>
    <row r="31" spans="1:17" ht="25.5">
      <c r="A31" s="16" t="s">
        <v>30</v>
      </c>
      <c r="B31" s="14">
        <v>757</v>
      </c>
      <c r="C31" s="15" t="s">
        <v>26</v>
      </c>
      <c r="D31" s="15" t="s">
        <v>70</v>
      </c>
      <c r="E31" s="15" t="s">
        <v>860</v>
      </c>
      <c r="F31" s="15" t="s">
        <v>31</v>
      </c>
      <c r="G31" s="74">
        <f>G32</f>
        <v>117000</v>
      </c>
      <c r="H31" s="74">
        <f>H32</f>
        <v>261000</v>
      </c>
      <c r="I31" s="74">
        <f>I32</f>
        <v>216000</v>
      </c>
      <c r="J31" s="209"/>
    </row>
    <row r="32" spans="1:17" ht="19.5" customHeight="1">
      <c r="A32" s="16" t="s">
        <v>32</v>
      </c>
      <c r="B32" s="14">
        <v>757</v>
      </c>
      <c r="C32" s="15" t="s">
        <v>26</v>
      </c>
      <c r="D32" s="15" t="s">
        <v>70</v>
      </c>
      <c r="E32" s="15" t="s">
        <v>860</v>
      </c>
      <c r="F32" s="15" t="s">
        <v>33</v>
      </c>
      <c r="G32" s="74">
        <v>117000</v>
      </c>
      <c r="H32" s="74">
        <v>261000</v>
      </c>
      <c r="I32" s="74">
        <v>216000</v>
      </c>
      <c r="J32" s="209"/>
    </row>
    <row r="33" spans="1:12" ht="25.5">
      <c r="A33" s="16" t="s">
        <v>856</v>
      </c>
      <c r="B33" s="14">
        <v>757</v>
      </c>
      <c r="C33" s="15" t="s">
        <v>26</v>
      </c>
      <c r="D33" s="15" t="s">
        <v>70</v>
      </c>
      <c r="E33" s="15" t="s">
        <v>855</v>
      </c>
      <c r="F33" s="15"/>
      <c r="G33" s="74">
        <f>G34</f>
        <v>100000</v>
      </c>
      <c r="H33" s="74">
        <f t="shared" ref="H33:I33" si="7">H34</f>
        <v>100000</v>
      </c>
      <c r="I33" s="74">
        <f t="shared" si="7"/>
        <v>100000</v>
      </c>
      <c r="J33" s="209"/>
    </row>
    <row r="34" spans="1:12" ht="25.5">
      <c r="A34" s="16" t="s">
        <v>30</v>
      </c>
      <c r="B34" s="14">
        <v>757</v>
      </c>
      <c r="C34" s="15" t="s">
        <v>26</v>
      </c>
      <c r="D34" s="15" t="s">
        <v>70</v>
      </c>
      <c r="E34" s="15" t="s">
        <v>855</v>
      </c>
      <c r="F34" s="15" t="s">
        <v>31</v>
      </c>
      <c r="G34" s="74">
        <f>G35</f>
        <v>100000</v>
      </c>
      <c r="H34" s="74">
        <f>H35</f>
        <v>100000</v>
      </c>
      <c r="I34" s="74">
        <f>I35</f>
        <v>100000</v>
      </c>
      <c r="J34" s="209"/>
    </row>
    <row r="35" spans="1:12" ht="19.5" customHeight="1">
      <c r="A35" s="16" t="s">
        <v>32</v>
      </c>
      <c r="B35" s="14">
        <v>757</v>
      </c>
      <c r="C35" s="15" t="s">
        <v>26</v>
      </c>
      <c r="D35" s="15" t="s">
        <v>70</v>
      </c>
      <c r="E35" s="15" t="s">
        <v>855</v>
      </c>
      <c r="F35" s="15" t="s">
        <v>33</v>
      </c>
      <c r="G35" s="74">
        <v>100000</v>
      </c>
      <c r="H35" s="74">
        <v>100000</v>
      </c>
      <c r="I35" s="74">
        <v>100000</v>
      </c>
      <c r="J35" s="209"/>
    </row>
    <row r="36" spans="1:12" ht="25.5">
      <c r="A36" s="16" t="s">
        <v>859</v>
      </c>
      <c r="B36" s="14">
        <v>757</v>
      </c>
      <c r="C36" s="15" t="s">
        <v>26</v>
      </c>
      <c r="D36" s="15" t="s">
        <v>70</v>
      </c>
      <c r="E36" s="15" t="s">
        <v>872</v>
      </c>
      <c r="F36" s="15"/>
      <c r="G36" s="74">
        <f>G37</f>
        <v>52000</v>
      </c>
      <c r="H36" s="74">
        <f t="shared" ref="H36:I36" si="8">H37</f>
        <v>52000</v>
      </c>
      <c r="I36" s="74">
        <f t="shared" si="8"/>
        <v>52000</v>
      </c>
      <c r="J36" s="209"/>
    </row>
    <row r="37" spans="1:12" ht="25.5">
      <c r="A37" s="16" t="s">
        <v>30</v>
      </c>
      <c r="B37" s="14">
        <v>757</v>
      </c>
      <c r="C37" s="15" t="s">
        <v>26</v>
      </c>
      <c r="D37" s="15" t="s">
        <v>70</v>
      </c>
      <c r="E37" s="15" t="s">
        <v>872</v>
      </c>
      <c r="F37" s="15" t="s">
        <v>31</v>
      </c>
      <c r="G37" s="74">
        <f>G38</f>
        <v>52000</v>
      </c>
      <c r="H37" s="74">
        <f>H38</f>
        <v>52000</v>
      </c>
      <c r="I37" s="74">
        <f>I38</f>
        <v>52000</v>
      </c>
      <c r="J37" s="209"/>
    </row>
    <row r="38" spans="1:12" ht="19.5" customHeight="1">
      <c r="A38" s="16" t="s">
        <v>32</v>
      </c>
      <c r="B38" s="14">
        <v>757</v>
      </c>
      <c r="C38" s="15" t="s">
        <v>26</v>
      </c>
      <c r="D38" s="15" t="s">
        <v>70</v>
      </c>
      <c r="E38" s="15" t="s">
        <v>872</v>
      </c>
      <c r="F38" s="15" t="s">
        <v>33</v>
      </c>
      <c r="G38" s="74">
        <v>52000</v>
      </c>
      <c r="H38" s="74">
        <v>52000</v>
      </c>
      <c r="I38" s="74">
        <v>52000</v>
      </c>
      <c r="J38" s="209"/>
    </row>
    <row r="39" spans="1:12" ht="38.25">
      <c r="A39" s="16" t="s">
        <v>670</v>
      </c>
      <c r="B39" s="14">
        <v>757</v>
      </c>
      <c r="C39" s="15" t="s">
        <v>26</v>
      </c>
      <c r="D39" s="15" t="s">
        <v>70</v>
      </c>
      <c r="E39" s="15" t="s">
        <v>858</v>
      </c>
      <c r="F39" s="15"/>
      <c r="G39" s="74">
        <f>G40</f>
        <v>0</v>
      </c>
      <c r="H39" s="74">
        <f t="shared" ref="H39:I39" si="9">H40</f>
        <v>300000</v>
      </c>
      <c r="I39" s="74">
        <f t="shared" si="9"/>
        <v>0</v>
      </c>
      <c r="J39" s="209"/>
    </row>
    <row r="40" spans="1:12" ht="25.5">
      <c r="A40" s="16" t="s">
        <v>30</v>
      </c>
      <c r="B40" s="14">
        <v>757</v>
      </c>
      <c r="C40" s="15" t="s">
        <v>26</v>
      </c>
      <c r="D40" s="15" t="s">
        <v>70</v>
      </c>
      <c r="E40" s="15" t="s">
        <v>858</v>
      </c>
      <c r="F40" s="15" t="s">
        <v>31</v>
      </c>
      <c r="G40" s="74">
        <f>G41</f>
        <v>0</v>
      </c>
      <c r="H40" s="74">
        <f>H41</f>
        <v>300000</v>
      </c>
      <c r="I40" s="74">
        <f>I41</f>
        <v>0</v>
      </c>
      <c r="J40" s="209"/>
    </row>
    <row r="41" spans="1:12" ht="19.5" customHeight="1">
      <c r="A41" s="16" t="s">
        <v>32</v>
      </c>
      <c r="B41" s="14">
        <v>757</v>
      </c>
      <c r="C41" s="15" t="s">
        <v>26</v>
      </c>
      <c r="D41" s="15" t="s">
        <v>70</v>
      </c>
      <c r="E41" s="15" t="s">
        <v>858</v>
      </c>
      <c r="F41" s="15" t="s">
        <v>33</v>
      </c>
      <c r="G41" s="74">
        <v>0</v>
      </c>
      <c r="H41" s="74">
        <v>300000</v>
      </c>
      <c r="I41" s="74">
        <v>0</v>
      </c>
      <c r="J41" s="209"/>
    </row>
    <row r="42" spans="1:12" ht="60" hidden="1" customHeight="1">
      <c r="A42" s="16" t="s">
        <v>670</v>
      </c>
      <c r="B42" s="14">
        <v>757</v>
      </c>
      <c r="C42" s="15" t="s">
        <v>26</v>
      </c>
      <c r="D42" s="15" t="s">
        <v>70</v>
      </c>
      <c r="E42" s="15" t="s">
        <v>671</v>
      </c>
      <c r="F42" s="15"/>
      <c r="G42" s="74">
        <f>G43</f>
        <v>0</v>
      </c>
      <c r="H42" s="74">
        <f t="shared" ref="H42:I43" si="10">H43</f>
        <v>0</v>
      </c>
      <c r="I42" s="74">
        <f t="shared" si="10"/>
        <v>0</v>
      </c>
      <c r="J42" s="209"/>
    </row>
    <row r="43" spans="1:12" ht="47.25" hidden="1" customHeight="1">
      <c r="A43" s="16" t="s">
        <v>30</v>
      </c>
      <c r="B43" s="14">
        <v>757</v>
      </c>
      <c r="C43" s="15" t="s">
        <v>26</v>
      </c>
      <c r="D43" s="15" t="s">
        <v>70</v>
      </c>
      <c r="E43" s="15" t="s">
        <v>671</v>
      </c>
      <c r="F43" s="15" t="s">
        <v>31</v>
      </c>
      <c r="G43" s="74">
        <f>G44</f>
        <v>0</v>
      </c>
      <c r="H43" s="74">
        <f t="shared" si="10"/>
        <v>0</v>
      </c>
      <c r="I43" s="74">
        <f t="shared" si="10"/>
        <v>0</v>
      </c>
      <c r="J43" s="209"/>
      <c r="K43" s="209"/>
      <c r="L43" s="209"/>
    </row>
    <row r="44" spans="1:12" ht="41.25" hidden="1" customHeight="1">
      <c r="A44" s="16" t="s">
        <v>32</v>
      </c>
      <c r="B44" s="14">
        <v>757</v>
      </c>
      <c r="C44" s="15" t="s">
        <v>26</v>
      </c>
      <c r="D44" s="15" t="s">
        <v>70</v>
      </c>
      <c r="E44" s="15" t="s">
        <v>671</v>
      </c>
      <c r="F44" s="15" t="s">
        <v>33</v>
      </c>
      <c r="G44" s="74"/>
      <c r="H44" s="74"/>
      <c r="I44" s="74"/>
      <c r="J44" s="209"/>
    </row>
    <row r="45" spans="1:12" ht="36" hidden="1" customHeight="1">
      <c r="A45" s="16" t="s">
        <v>545</v>
      </c>
      <c r="B45" s="14">
        <v>757</v>
      </c>
      <c r="C45" s="15" t="s">
        <v>26</v>
      </c>
      <c r="D45" s="15" t="s">
        <v>70</v>
      </c>
      <c r="E45" s="15" t="s">
        <v>546</v>
      </c>
      <c r="F45" s="15"/>
      <c r="G45" s="74">
        <f>G47</f>
        <v>0</v>
      </c>
      <c r="H45" s="74">
        <v>0</v>
      </c>
      <c r="I45" s="74">
        <v>0</v>
      </c>
      <c r="J45" s="209"/>
    </row>
    <row r="46" spans="1:12" ht="36" hidden="1" customHeight="1">
      <c r="A46" s="16" t="s">
        <v>30</v>
      </c>
      <c r="B46" s="14">
        <v>757</v>
      </c>
      <c r="C46" s="15" t="s">
        <v>26</v>
      </c>
      <c r="D46" s="15" t="s">
        <v>70</v>
      </c>
      <c r="E46" s="15" t="s">
        <v>546</v>
      </c>
      <c r="F46" s="15" t="s">
        <v>31</v>
      </c>
      <c r="G46" s="74">
        <f>G47</f>
        <v>0</v>
      </c>
      <c r="H46" s="74">
        <v>0</v>
      </c>
      <c r="I46" s="74">
        <v>0</v>
      </c>
      <c r="J46" s="209"/>
    </row>
    <row r="47" spans="1:12" ht="19.5" hidden="1" customHeight="1">
      <c r="A47" s="16" t="s">
        <v>32</v>
      </c>
      <c r="B47" s="14">
        <v>757</v>
      </c>
      <c r="C47" s="15" t="s">
        <v>26</v>
      </c>
      <c r="D47" s="15" t="s">
        <v>70</v>
      </c>
      <c r="E47" s="15" t="s">
        <v>546</v>
      </c>
      <c r="F47" s="15" t="s">
        <v>33</v>
      </c>
      <c r="G47" s="74"/>
      <c r="H47" s="74">
        <v>0</v>
      </c>
      <c r="I47" s="74">
        <v>0</v>
      </c>
      <c r="J47" s="209"/>
    </row>
    <row r="48" spans="1:12" ht="66" hidden="1" customHeight="1">
      <c r="A48" s="16" t="s">
        <v>541</v>
      </c>
      <c r="B48" s="14">
        <v>757</v>
      </c>
      <c r="C48" s="15" t="s">
        <v>26</v>
      </c>
      <c r="D48" s="15" t="s">
        <v>70</v>
      </c>
      <c r="E48" s="15" t="s">
        <v>629</v>
      </c>
      <c r="F48" s="15"/>
      <c r="G48" s="74">
        <f>G49</f>
        <v>0</v>
      </c>
      <c r="H48" s="74">
        <f t="shared" ref="H48:I49" si="11">H49</f>
        <v>0</v>
      </c>
      <c r="I48" s="74">
        <f t="shared" si="11"/>
        <v>0</v>
      </c>
      <c r="J48" s="209"/>
    </row>
    <row r="49" spans="1:18" ht="33.75" hidden="1" customHeight="1">
      <c r="A49" s="16" t="s">
        <v>30</v>
      </c>
      <c r="B49" s="14">
        <v>757</v>
      </c>
      <c r="C49" s="15" t="s">
        <v>26</v>
      </c>
      <c r="D49" s="15" t="s">
        <v>70</v>
      </c>
      <c r="E49" s="15" t="s">
        <v>629</v>
      </c>
      <c r="F49" s="15" t="s">
        <v>31</v>
      </c>
      <c r="G49" s="74">
        <f>G50</f>
        <v>0</v>
      </c>
      <c r="H49" s="74">
        <f t="shared" si="11"/>
        <v>0</v>
      </c>
      <c r="I49" s="74">
        <f t="shared" si="11"/>
        <v>0</v>
      </c>
      <c r="J49" s="209"/>
    </row>
    <row r="50" spans="1:18" ht="27.75" hidden="1" customHeight="1">
      <c r="A50" s="16" t="s">
        <v>32</v>
      </c>
      <c r="B50" s="14">
        <v>757</v>
      </c>
      <c r="C50" s="15" t="s">
        <v>26</v>
      </c>
      <c r="D50" s="15" t="s">
        <v>70</v>
      </c>
      <c r="E50" s="15" t="s">
        <v>629</v>
      </c>
      <c r="F50" s="15" t="s">
        <v>33</v>
      </c>
      <c r="G50" s="74"/>
      <c r="H50" s="74"/>
      <c r="I50" s="74"/>
      <c r="J50" s="209"/>
    </row>
    <row r="51" spans="1:18" ht="78.75" hidden="1" customHeight="1">
      <c r="A51" s="16" t="s">
        <v>272</v>
      </c>
      <c r="B51" s="14">
        <v>757</v>
      </c>
      <c r="C51" s="15" t="s">
        <v>26</v>
      </c>
      <c r="D51" s="15" t="s">
        <v>70</v>
      </c>
      <c r="E51" s="15" t="s">
        <v>593</v>
      </c>
      <c r="F51" s="15"/>
      <c r="G51" s="74">
        <f>G53</f>
        <v>0</v>
      </c>
      <c r="H51" s="74">
        <v>0</v>
      </c>
      <c r="I51" s="74">
        <v>0</v>
      </c>
      <c r="J51" s="209"/>
    </row>
    <row r="52" spans="1:18" ht="36" hidden="1" customHeight="1">
      <c r="A52" s="16" t="s">
        <v>30</v>
      </c>
      <c r="B52" s="14">
        <v>757</v>
      </c>
      <c r="C52" s="15" t="s">
        <v>26</v>
      </c>
      <c r="D52" s="15" t="s">
        <v>70</v>
      </c>
      <c r="E52" s="15" t="s">
        <v>593</v>
      </c>
      <c r="F52" s="15" t="s">
        <v>31</v>
      </c>
      <c r="G52" s="74">
        <f>G53</f>
        <v>0</v>
      </c>
      <c r="H52" s="74">
        <v>0</v>
      </c>
      <c r="I52" s="74">
        <v>0</v>
      </c>
      <c r="J52" s="209"/>
    </row>
    <row r="53" spans="1:18" ht="19.5" hidden="1" customHeight="1">
      <c r="A53" s="16" t="s">
        <v>32</v>
      </c>
      <c r="B53" s="14">
        <v>757</v>
      </c>
      <c r="C53" s="15" t="s">
        <v>26</v>
      </c>
      <c r="D53" s="15" t="s">
        <v>70</v>
      </c>
      <c r="E53" s="15" t="s">
        <v>593</v>
      </c>
      <c r="F53" s="15" t="s">
        <v>33</v>
      </c>
      <c r="G53" s="74"/>
      <c r="H53" s="74">
        <v>0</v>
      </c>
      <c r="I53" s="74">
        <v>0</v>
      </c>
      <c r="J53" s="209"/>
    </row>
    <row r="54" spans="1:18" ht="81.75" hidden="1" customHeight="1">
      <c r="A54" s="16" t="s">
        <v>631</v>
      </c>
      <c r="B54" s="14">
        <v>757</v>
      </c>
      <c r="C54" s="15" t="s">
        <v>26</v>
      </c>
      <c r="D54" s="15" t="s">
        <v>70</v>
      </c>
      <c r="E54" s="15" t="s">
        <v>630</v>
      </c>
      <c r="F54" s="15"/>
      <c r="G54" s="74">
        <f>G55</f>
        <v>0</v>
      </c>
      <c r="H54" s="74">
        <f t="shared" ref="H54:I55" si="12">H55</f>
        <v>0</v>
      </c>
      <c r="I54" s="74">
        <f t="shared" si="12"/>
        <v>0</v>
      </c>
      <c r="J54" s="209"/>
    </row>
    <row r="55" spans="1:18" ht="47.25" hidden="1" customHeight="1">
      <c r="A55" s="16" t="s">
        <v>96</v>
      </c>
      <c r="B55" s="14">
        <v>757</v>
      </c>
      <c r="C55" s="15" t="s">
        <v>26</v>
      </c>
      <c r="D55" s="15" t="s">
        <v>70</v>
      </c>
      <c r="E55" s="15" t="s">
        <v>630</v>
      </c>
      <c r="F55" s="15" t="s">
        <v>349</v>
      </c>
      <c r="G55" s="74">
        <f>G56</f>
        <v>0</v>
      </c>
      <c r="H55" s="74">
        <f t="shared" si="12"/>
        <v>0</v>
      </c>
      <c r="I55" s="74"/>
      <c r="J55" s="209"/>
    </row>
    <row r="56" spans="1:18" ht="98.25" hidden="1" customHeight="1">
      <c r="A56" s="50" t="s">
        <v>421</v>
      </c>
      <c r="B56" s="14">
        <v>757</v>
      </c>
      <c r="C56" s="15" t="s">
        <v>26</v>
      </c>
      <c r="D56" s="15" t="s">
        <v>70</v>
      </c>
      <c r="E56" s="15" t="s">
        <v>630</v>
      </c>
      <c r="F56" s="15" t="s">
        <v>420</v>
      </c>
      <c r="G56" s="74"/>
      <c r="H56" s="74">
        <v>0</v>
      </c>
      <c r="I56" s="74"/>
      <c r="J56" s="209"/>
    </row>
    <row r="57" spans="1:18" ht="19.5" hidden="1" customHeight="1">
      <c r="A57" s="16" t="s">
        <v>394</v>
      </c>
      <c r="B57" s="14">
        <v>757</v>
      </c>
      <c r="C57" s="15" t="s">
        <v>26</v>
      </c>
      <c r="D57" s="15" t="s">
        <v>70</v>
      </c>
      <c r="E57" s="15" t="s">
        <v>126</v>
      </c>
      <c r="F57" s="15"/>
      <c r="G57" s="74">
        <f>G58</f>
        <v>0</v>
      </c>
      <c r="H57" s="74">
        <v>0</v>
      </c>
      <c r="I57" s="74">
        <v>0</v>
      </c>
      <c r="J57" s="209"/>
    </row>
    <row r="58" spans="1:18" ht="39.75" hidden="1" customHeight="1">
      <c r="A58" s="16" t="s">
        <v>30</v>
      </c>
      <c r="B58" s="14">
        <v>757</v>
      </c>
      <c r="C58" s="15" t="s">
        <v>26</v>
      </c>
      <c r="D58" s="15" t="s">
        <v>70</v>
      </c>
      <c r="E58" s="15" t="s">
        <v>126</v>
      </c>
      <c r="F58" s="15" t="s">
        <v>31</v>
      </c>
      <c r="G58" s="74">
        <f>G59</f>
        <v>0</v>
      </c>
      <c r="H58" s="74">
        <v>0</v>
      </c>
      <c r="I58" s="74">
        <v>0</v>
      </c>
      <c r="J58" s="209"/>
    </row>
    <row r="59" spans="1:18" ht="20.25" hidden="1" customHeight="1">
      <c r="A59" s="16" t="s">
        <v>32</v>
      </c>
      <c r="B59" s="14">
        <v>757</v>
      </c>
      <c r="C59" s="15" t="s">
        <v>26</v>
      </c>
      <c r="D59" s="15" t="s">
        <v>70</v>
      </c>
      <c r="E59" s="15" t="s">
        <v>126</v>
      </c>
      <c r="F59" s="15" t="s">
        <v>33</v>
      </c>
      <c r="G59" s="74"/>
      <c r="H59" s="74">
        <v>0</v>
      </c>
      <c r="I59" s="74">
        <v>0</v>
      </c>
      <c r="J59" s="209"/>
    </row>
    <row r="60" spans="1:18" ht="87.75" hidden="1" customHeight="1">
      <c r="A60" s="16" t="s">
        <v>512</v>
      </c>
      <c r="B60" s="14">
        <v>757</v>
      </c>
      <c r="C60" s="15" t="s">
        <v>26</v>
      </c>
      <c r="D60" s="15" t="s">
        <v>70</v>
      </c>
      <c r="E60" s="15" t="s">
        <v>513</v>
      </c>
      <c r="F60" s="15"/>
      <c r="G60" s="74">
        <f>G61</f>
        <v>0</v>
      </c>
      <c r="H60" s="74">
        <f t="shared" ref="H60:I60" si="13">H61</f>
        <v>0</v>
      </c>
      <c r="I60" s="74">
        <f t="shared" si="13"/>
        <v>0</v>
      </c>
      <c r="J60" s="209"/>
    </row>
    <row r="61" spans="1:18" ht="45" hidden="1" customHeight="1">
      <c r="A61" s="16" t="s">
        <v>30</v>
      </c>
      <c r="B61" s="14">
        <v>757</v>
      </c>
      <c r="C61" s="15" t="s">
        <v>26</v>
      </c>
      <c r="D61" s="15" t="s">
        <v>70</v>
      </c>
      <c r="E61" s="15" t="s">
        <v>513</v>
      </c>
      <c r="F61" s="15" t="s">
        <v>31</v>
      </c>
      <c r="G61" s="74">
        <f>G62</f>
        <v>0</v>
      </c>
      <c r="H61" s="74">
        <f t="shared" ref="H61:I61" si="14">H62</f>
        <v>0</v>
      </c>
      <c r="I61" s="74">
        <f t="shared" si="14"/>
        <v>0</v>
      </c>
      <c r="J61" s="209"/>
      <c r="K61" s="209"/>
      <c r="L61" s="209"/>
    </row>
    <row r="62" spans="1:18" ht="19.5" hidden="1" customHeight="1">
      <c r="A62" s="16" t="s">
        <v>32</v>
      </c>
      <c r="B62" s="14">
        <v>757</v>
      </c>
      <c r="C62" s="15" t="s">
        <v>26</v>
      </c>
      <c r="D62" s="15" t="s">
        <v>70</v>
      </c>
      <c r="E62" s="15" t="s">
        <v>513</v>
      </c>
      <c r="F62" s="15" t="s">
        <v>33</v>
      </c>
      <c r="G62" s="74">
        <v>0</v>
      </c>
      <c r="H62" s="74"/>
      <c r="I62" s="74">
        <v>0</v>
      </c>
      <c r="J62" s="209"/>
    </row>
    <row r="63" spans="1:18" s="18" customFormat="1" ht="51" hidden="1">
      <c r="A63" s="16" t="s">
        <v>514</v>
      </c>
      <c r="B63" s="14">
        <v>757</v>
      </c>
      <c r="C63" s="15" t="s">
        <v>26</v>
      </c>
      <c r="D63" s="15" t="s">
        <v>70</v>
      </c>
      <c r="E63" s="15" t="s">
        <v>214</v>
      </c>
      <c r="F63" s="15"/>
      <c r="G63" s="74">
        <f>G64</f>
        <v>0</v>
      </c>
      <c r="H63" s="74">
        <f>H64</f>
        <v>0</v>
      </c>
      <c r="I63" s="74">
        <f t="shared" ref="H63:I65" si="15">I64</f>
        <v>0</v>
      </c>
      <c r="J63" s="209"/>
      <c r="K63" s="232"/>
      <c r="L63" s="232"/>
      <c r="M63" s="232"/>
      <c r="N63" s="232"/>
      <c r="O63" s="232"/>
      <c r="P63" s="232"/>
      <c r="Q63" s="232"/>
      <c r="R63" s="232"/>
    </row>
    <row r="64" spans="1:18" s="18" customFormat="1" ht="38.25" hidden="1">
      <c r="A64" s="16" t="s">
        <v>604</v>
      </c>
      <c r="B64" s="14">
        <v>757</v>
      </c>
      <c r="C64" s="15" t="s">
        <v>26</v>
      </c>
      <c r="D64" s="15" t="s">
        <v>70</v>
      </c>
      <c r="E64" s="15" t="s">
        <v>585</v>
      </c>
      <c r="F64" s="15"/>
      <c r="G64" s="74">
        <f>G65</f>
        <v>0</v>
      </c>
      <c r="H64" s="74">
        <f t="shared" si="15"/>
        <v>0</v>
      </c>
      <c r="I64" s="74">
        <f t="shared" si="15"/>
        <v>0</v>
      </c>
      <c r="J64" s="209"/>
      <c r="K64" s="232"/>
      <c r="L64" s="232"/>
      <c r="M64" s="232"/>
      <c r="N64" s="232"/>
      <c r="O64" s="232"/>
      <c r="P64" s="232"/>
      <c r="Q64" s="232"/>
      <c r="R64" s="232"/>
    </row>
    <row r="65" spans="1:18" s="18" customFormat="1" ht="36" hidden="1" customHeight="1">
      <c r="A65" s="16" t="s">
        <v>96</v>
      </c>
      <c r="B65" s="14">
        <v>757</v>
      </c>
      <c r="C65" s="15" t="s">
        <v>26</v>
      </c>
      <c r="D65" s="15" t="s">
        <v>70</v>
      </c>
      <c r="E65" s="15" t="s">
        <v>585</v>
      </c>
      <c r="F65" s="15" t="s">
        <v>349</v>
      </c>
      <c r="G65" s="74">
        <f>G66</f>
        <v>0</v>
      </c>
      <c r="H65" s="74">
        <f t="shared" si="15"/>
        <v>0</v>
      </c>
      <c r="I65" s="74">
        <f t="shared" si="15"/>
        <v>0</v>
      </c>
      <c r="J65" s="209"/>
      <c r="K65" s="232"/>
      <c r="L65" s="232"/>
      <c r="M65" s="232"/>
      <c r="N65" s="232"/>
      <c r="O65" s="232"/>
      <c r="P65" s="232"/>
      <c r="Q65" s="232"/>
      <c r="R65" s="232"/>
    </row>
    <row r="66" spans="1:18" s="18" customFormat="1" ht="99" hidden="1" customHeight="1">
      <c r="A66" s="50" t="s">
        <v>421</v>
      </c>
      <c r="B66" s="14">
        <v>757</v>
      </c>
      <c r="C66" s="15" t="s">
        <v>26</v>
      </c>
      <c r="D66" s="15" t="s">
        <v>70</v>
      </c>
      <c r="E66" s="15" t="s">
        <v>585</v>
      </c>
      <c r="F66" s="15" t="s">
        <v>420</v>
      </c>
      <c r="G66" s="102">
        <v>0</v>
      </c>
      <c r="H66" s="74"/>
      <c r="I66" s="74">
        <v>0</v>
      </c>
      <c r="J66" s="209"/>
      <c r="K66" s="232"/>
      <c r="L66" s="232"/>
      <c r="M66" s="232"/>
      <c r="N66" s="232"/>
      <c r="O66" s="232"/>
      <c r="P66" s="232"/>
      <c r="Q66" s="232"/>
      <c r="R66" s="232"/>
    </row>
    <row r="67" spans="1:18" ht="27.75" hidden="1" customHeight="1">
      <c r="A67" s="16" t="s">
        <v>753</v>
      </c>
      <c r="B67" s="14">
        <v>757</v>
      </c>
      <c r="C67" s="15" t="s">
        <v>26</v>
      </c>
      <c r="D67" s="15" t="s">
        <v>70</v>
      </c>
      <c r="E67" s="15" t="s">
        <v>752</v>
      </c>
      <c r="F67" s="15"/>
      <c r="G67" s="74">
        <f>G68</f>
        <v>0</v>
      </c>
      <c r="H67" s="74">
        <f t="shared" ref="H67:I68" si="16">H68</f>
        <v>0</v>
      </c>
      <c r="I67" s="74">
        <f t="shared" si="16"/>
        <v>0</v>
      </c>
      <c r="J67" s="209"/>
    </row>
    <row r="68" spans="1:18" ht="45.75" hidden="1" customHeight="1">
      <c r="A68" s="16" t="s">
        <v>30</v>
      </c>
      <c r="B68" s="14">
        <v>757</v>
      </c>
      <c r="C68" s="15" t="s">
        <v>26</v>
      </c>
      <c r="D68" s="15" t="s">
        <v>70</v>
      </c>
      <c r="E68" s="15" t="s">
        <v>752</v>
      </c>
      <c r="F68" s="15" t="s">
        <v>31</v>
      </c>
      <c r="G68" s="74">
        <f>G69</f>
        <v>0</v>
      </c>
      <c r="H68" s="74">
        <f t="shared" si="16"/>
        <v>0</v>
      </c>
      <c r="I68" s="74">
        <f t="shared" si="16"/>
        <v>0</v>
      </c>
      <c r="J68" s="209"/>
      <c r="K68" s="209"/>
      <c r="L68" s="209"/>
    </row>
    <row r="69" spans="1:18" ht="45.75" hidden="1" customHeight="1">
      <c r="A69" s="16" t="s">
        <v>32</v>
      </c>
      <c r="B69" s="14">
        <v>757</v>
      </c>
      <c r="C69" s="15" t="s">
        <v>26</v>
      </c>
      <c r="D69" s="15" t="s">
        <v>70</v>
      </c>
      <c r="E69" s="15" t="s">
        <v>752</v>
      </c>
      <c r="F69" s="15" t="s">
        <v>33</v>
      </c>
      <c r="G69" s="74"/>
      <c r="H69" s="74"/>
      <c r="I69" s="74"/>
      <c r="J69" s="209"/>
    </row>
    <row r="70" spans="1:18" ht="101.25" hidden="1" customHeight="1">
      <c r="A70" s="16" t="s">
        <v>272</v>
      </c>
      <c r="B70" s="14">
        <v>757</v>
      </c>
      <c r="C70" s="15" t="s">
        <v>26</v>
      </c>
      <c r="D70" s="15" t="s">
        <v>70</v>
      </c>
      <c r="E70" s="15" t="s">
        <v>773</v>
      </c>
      <c r="F70" s="15"/>
      <c r="G70" s="74">
        <f>G71</f>
        <v>0</v>
      </c>
      <c r="H70" s="74">
        <f t="shared" ref="H70:I76" si="17">H71</f>
        <v>0</v>
      </c>
      <c r="I70" s="74">
        <f t="shared" si="17"/>
        <v>0</v>
      </c>
      <c r="J70" s="209"/>
    </row>
    <row r="71" spans="1:18" ht="47.25" hidden="1" customHeight="1">
      <c r="A71" s="16" t="s">
        <v>30</v>
      </c>
      <c r="B71" s="14">
        <v>757</v>
      </c>
      <c r="C71" s="15" t="s">
        <v>26</v>
      </c>
      <c r="D71" s="15" t="s">
        <v>70</v>
      </c>
      <c r="E71" s="15" t="s">
        <v>773</v>
      </c>
      <c r="F71" s="15" t="s">
        <v>31</v>
      </c>
      <c r="G71" s="74">
        <f>G72</f>
        <v>0</v>
      </c>
      <c r="H71" s="74">
        <f t="shared" si="17"/>
        <v>0</v>
      </c>
      <c r="I71" s="74">
        <f t="shared" si="17"/>
        <v>0</v>
      </c>
      <c r="J71" s="209"/>
      <c r="K71" s="209"/>
      <c r="L71" s="209"/>
    </row>
    <row r="72" spans="1:18" ht="41.25" hidden="1" customHeight="1">
      <c r="A72" s="16" t="s">
        <v>32</v>
      </c>
      <c r="B72" s="14">
        <v>757</v>
      </c>
      <c r="C72" s="15" t="s">
        <v>26</v>
      </c>
      <c r="D72" s="15" t="s">
        <v>70</v>
      </c>
      <c r="E72" s="15" t="s">
        <v>773</v>
      </c>
      <c r="F72" s="15" t="s">
        <v>33</v>
      </c>
      <c r="G72" s="74"/>
      <c r="H72" s="74">
        <v>0</v>
      </c>
      <c r="I72" s="74"/>
      <c r="J72" s="209"/>
    </row>
    <row r="73" spans="1:18" ht="101.25" hidden="1" customHeight="1">
      <c r="A73" s="16" t="s">
        <v>272</v>
      </c>
      <c r="B73" s="14">
        <v>757</v>
      </c>
      <c r="C73" s="15" t="s">
        <v>26</v>
      </c>
      <c r="D73" s="15" t="s">
        <v>70</v>
      </c>
      <c r="E73" s="15" t="s">
        <v>593</v>
      </c>
      <c r="F73" s="15"/>
      <c r="G73" s="74">
        <f>G74+G76</f>
        <v>0</v>
      </c>
      <c r="H73" s="74">
        <f t="shared" si="17"/>
        <v>0</v>
      </c>
      <c r="I73" s="74">
        <f t="shared" si="17"/>
        <v>0</v>
      </c>
      <c r="J73" s="209"/>
    </row>
    <row r="74" spans="1:18" ht="47.25" hidden="1" customHeight="1">
      <c r="A74" s="16" t="s">
        <v>30</v>
      </c>
      <c r="B74" s="14">
        <v>757</v>
      </c>
      <c r="C74" s="15" t="s">
        <v>26</v>
      </c>
      <c r="D74" s="15" t="s">
        <v>70</v>
      </c>
      <c r="E74" s="15" t="s">
        <v>593</v>
      </c>
      <c r="F74" s="15" t="s">
        <v>31</v>
      </c>
      <c r="G74" s="74">
        <f>G75</f>
        <v>0</v>
      </c>
      <c r="H74" s="74">
        <f t="shared" si="17"/>
        <v>0</v>
      </c>
      <c r="I74" s="74">
        <f t="shared" si="17"/>
        <v>0</v>
      </c>
      <c r="J74" s="209"/>
      <c r="K74" s="209"/>
      <c r="L74" s="209"/>
    </row>
    <row r="75" spans="1:18" ht="41.25" hidden="1" customHeight="1">
      <c r="A75" s="16" t="s">
        <v>32</v>
      </c>
      <c r="B75" s="14">
        <v>757</v>
      </c>
      <c r="C75" s="15" t="s">
        <v>26</v>
      </c>
      <c r="D75" s="15" t="s">
        <v>70</v>
      </c>
      <c r="E75" s="15" t="s">
        <v>593</v>
      </c>
      <c r="F75" s="15" t="s">
        <v>33</v>
      </c>
      <c r="G75" s="74"/>
      <c r="H75" s="74"/>
      <c r="I75" s="74"/>
      <c r="J75" s="209"/>
    </row>
    <row r="76" spans="1:18" ht="47.25" hidden="1" customHeight="1">
      <c r="A76" s="86" t="s">
        <v>63</v>
      </c>
      <c r="B76" s="14">
        <v>757</v>
      </c>
      <c r="C76" s="15" t="s">
        <v>26</v>
      </c>
      <c r="D76" s="15" t="s">
        <v>70</v>
      </c>
      <c r="E76" s="15" t="s">
        <v>593</v>
      </c>
      <c r="F76" s="15" t="s">
        <v>64</v>
      </c>
      <c r="G76" s="74">
        <f>G77</f>
        <v>0</v>
      </c>
      <c r="H76" s="74">
        <f t="shared" si="17"/>
        <v>0</v>
      </c>
      <c r="I76" s="74">
        <f t="shared" si="17"/>
        <v>0</v>
      </c>
      <c r="J76" s="209"/>
      <c r="K76" s="209"/>
      <c r="L76" s="209"/>
    </row>
    <row r="77" spans="1:18" ht="41.25" hidden="1" customHeight="1">
      <c r="A77" s="86" t="s">
        <v>180</v>
      </c>
      <c r="B77" s="14">
        <v>757</v>
      </c>
      <c r="C77" s="15" t="s">
        <v>26</v>
      </c>
      <c r="D77" s="15" t="s">
        <v>70</v>
      </c>
      <c r="E77" s="15" t="s">
        <v>593</v>
      </c>
      <c r="F77" s="15" t="s">
        <v>181</v>
      </c>
      <c r="G77" s="74"/>
      <c r="H77" s="74"/>
      <c r="I77" s="74"/>
      <c r="J77" s="209"/>
    </row>
    <row r="78" spans="1:18" ht="84" hidden="1" customHeight="1">
      <c r="A78" s="16" t="s">
        <v>512</v>
      </c>
      <c r="B78" s="14">
        <v>757</v>
      </c>
      <c r="C78" s="15" t="s">
        <v>26</v>
      </c>
      <c r="D78" s="15" t="s">
        <v>70</v>
      </c>
      <c r="E78" s="15" t="s">
        <v>688</v>
      </c>
      <c r="F78" s="15"/>
      <c r="G78" s="74">
        <f>G79</f>
        <v>0</v>
      </c>
      <c r="H78" s="74">
        <v>0</v>
      </c>
      <c r="I78" s="74">
        <v>0</v>
      </c>
      <c r="J78" s="209"/>
    </row>
    <row r="79" spans="1:18" ht="60" hidden="1" customHeight="1">
      <c r="A79" s="16" t="s">
        <v>30</v>
      </c>
      <c r="B79" s="14">
        <v>757</v>
      </c>
      <c r="C79" s="15" t="s">
        <v>26</v>
      </c>
      <c r="D79" s="15" t="s">
        <v>70</v>
      </c>
      <c r="E79" s="15" t="s">
        <v>688</v>
      </c>
      <c r="F79" s="15" t="s">
        <v>31</v>
      </c>
      <c r="G79" s="74">
        <f>G80</f>
        <v>0</v>
      </c>
      <c r="H79" s="74">
        <v>0</v>
      </c>
      <c r="I79" s="74">
        <v>0</v>
      </c>
      <c r="J79" s="209"/>
      <c r="K79" s="209"/>
      <c r="L79" s="209"/>
    </row>
    <row r="80" spans="1:18" ht="60" hidden="1" customHeight="1">
      <c r="A80" s="16" t="s">
        <v>32</v>
      </c>
      <c r="B80" s="14">
        <v>757</v>
      </c>
      <c r="C80" s="15" t="s">
        <v>26</v>
      </c>
      <c r="D80" s="15" t="s">
        <v>70</v>
      </c>
      <c r="E80" s="15" t="s">
        <v>688</v>
      </c>
      <c r="F80" s="15" t="s">
        <v>33</v>
      </c>
      <c r="G80" s="74"/>
      <c r="H80" s="74"/>
      <c r="I80" s="74"/>
      <c r="J80" s="209"/>
    </row>
    <row r="81" spans="1:18" ht="84" hidden="1" customHeight="1">
      <c r="A81" s="16" t="s">
        <v>690</v>
      </c>
      <c r="B81" s="14">
        <v>757</v>
      </c>
      <c r="C81" s="15" t="s">
        <v>26</v>
      </c>
      <c r="D81" s="15" t="s">
        <v>70</v>
      </c>
      <c r="E81" s="15" t="s">
        <v>689</v>
      </c>
      <c r="F81" s="15"/>
      <c r="G81" s="74">
        <f>G82</f>
        <v>0</v>
      </c>
      <c r="H81" s="74">
        <f>H82</f>
        <v>0</v>
      </c>
      <c r="I81" s="74">
        <f>I82</f>
        <v>0</v>
      </c>
      <c r="J81" s="209"/>
    </row>
    <row r="82" spans="1:18" ht="60" hidden="1" customHeight="1">
      <c r="A82" s="16" t="s">
        <v>30</v>
      </c>
      <c r="B82" s="14">
        <v>757</v>
      </c>
      <c r="C82" s="15" t="s">
        <v>26</v>
      </c>
      <c r="D82" s="15" t="s">
        <v>70</v>
      </c>
      <c r="E82" s="15" t="s">
        <v>689</v>
      </c>
      <c r="F82" s="15" t="s">
        <v>31</v>
      </c>
      <c r="G82" s="74">
        <f>G83</f>
        <v>0</v>
      </c>
      <c r="H82" s="74">
        <f t="shared" ref="H82:I82" si="18">H83</f>
        <v>0</v>
      </c>
      <c r="I82" s="74">
        <f t="shared" si="18"/>
        <v>0</v>
      </c>
      <c r="J82" s="209"/>
      <c r="K82" s="209"/>
      <c r="L82" s="209"/>
    </row>
    <row r="83" spans="1:18" ht="60" hidden="1" customHeight="1">
      <c r="A83" s="16" t="s">
        <v>32</v>
      </c>
      <c r="B83" s="14">
        <v>757</v>
      </c>
      <c r="C83" s="15" t="s">
        <v>26</v>
      </c>
      <c r="D83" s="15" t="s">
        <v>70</v>
      </c>
      <c r="E83" s="15" t="s">
        <v>689</v>
      </c>
      <c r="F83" s="15" t="s">
        <v>33</v>
      </c>
      <c r="G83" s="74"/>
      <c r="H83" s="74"/>
      <c r="I83" s="74"/>
      <c r="J83" s="209"/>
    </row>
    <row r="84" spans="1:18" s="28" customFormat="1" ht="28.5" hidden="1" customHeight="1">
      <c r="A84" s="37" t="s">
        <v>485</v>
      </c>
      <c r="B84" s="14">
        <v>757</v>
      </c>
      <c r="C84" s="15" t="s">
        <v>26</v>
      </c>
      <c r="D84" s="15" t="s">
        <v>70</v>
      </c>
      <c r="E84" s="15" t="s">
        <v>195</v>
      </c>
      <c r="F84" s="15"/>
      <c r="G84" s="74">
        <f>G85</f>
        <v>0</v>
      </c>
      <c r="H84" s="74">
        <f>H85</f>
        <v>0</v>
      </c>
      <c r="I84" s="74">
        <f>I85</f>
        <v>0</v>
      </c>
      <c r="J84" s="209"/>
      <c r="K84" s="236"/>
      <c r="L84" s="236"/>
      <c r="M84" s="236"/>
      <c r="N84" s="236"/>
      <c r="O84" s="236"/>
      <c r="P84" s="236"/>
      <c r="Q84" s="236"/>
      <c r="R84" s="236"/>
    </row>
    <row r="85" spans="1:18" s="28" customFormat="1" ht="27.75" hidden="1" customHeight="1">
      <c r="A85" s="37" t="s">
        <v>703</v>
      </c>
      <c r="B85" s="14">
        <v>757</v>
      </c>
      <c r="C85" s="15" t="s">
        <v>26</v>
      </c>
      <c r="D85" s="15" t="s">
        <v>70</v>
      </c>
      <c r="E85" s="15" t="s">
        <v>702</v>
      </c>
      <c r="F85" s="15"/>
      <c r="G85" s="74">
        <f>G86</f>
        <v>0</v>
      </c>
      <c r="H85" s="74">
        <f t="shared" ref="H85:I85" si="19">H86</f>
        <v>0</v>
      </c>
      <c r="I85" s="74">
        <f t="shared" si="19"/>
        <v>0</v>
      </c>
      <c r="J85" s="209"/>
      <c r="K85" s="236"/>
      <c r="L85" s="236"/>
      <c r="M85" s="236"/>
      <c r="N85" s="236"/>
      <c r="O85" s="236"/>
      <c r="P85" s="236"/>
      <c r="Q85" s="236"/>
      <c r="R85" s="236"/>
    </row>
    <row r="86" spans="1:18" s="32" customFormat="1" ht="28.5" hidden="1" customHeight="1">
      <c r="A86" s="16" t="s">
        <v>30</v>
      </c>
      <c r="B86" s="14">
        <v>757</v>
      </c>
      <c r="C86" s="15" t="s">
        <v>26</v>
      </c>
      <c r="D86" s="15" t="s">
        <v>70</v>
      </c>
      <c r="E86" s="15" t="s">
        <v>702</v>
      </c>
      <c r="F86" s="15" t="s">
        <v>31</v>
      </c>
      <c r="G86" s="74">
        <f>G87</f>
        <v>0</v>
      </c>
      <c r="H86" s="74">
        <f>H87</f>
        <v>0</v>
      </c>
      <c r="I86" s="74">
        <f>I87</f>
        <v>0</v>
      </c>
      <c r="J86" s="209"/>
      <c r="K86" s="235"/>
      <c r="L86" s="235"/>
      <c r="M86" s="235"/>
      <c r="N86" s="235"/>
      <c r="O86" s="235"/>
      <c r="P86" s="235"/>
      <c r="Q86" s="235"/>
      <c r="R86" s="235"/>
    </row>
    <row r="87" spans="1:18" s="32" customFormat="1" hidden="1">
      <c r="A87" s="16" t="s">
        <v>32</v>
      </c>
      <c r="B87" s="14">
        <v>757</v>
      </c>
      <c r="C87" s="15" t="s">
        <v>26</v>
      </c>
      <c r="D87" s="15" t="s">
        <v>70</v>
      </c>
      <c r="E87" s="15" t="s">
        <v>702</v>
      </c>
      <c r="F87" s="15" t="s">
        <v>33</v>
      </c>
      <c r="G87" s="74"/>
      <c r="H87" s="74"/>
      <c r="I87" s="74"/>
      <c r="J87" s="209"/>
      <c r="K87" s="237"/>
      <c r="L87" s="235"/>
      <c r="M87" s="235"/>
      <c r="N87" s="235"/>
      <c r="O87" s="235"/>
      <c r="P87" s="235"/>
      <c r="Q87" s="235"/>
      <c r="R87" s="235"/>
    </row>
    <row r="88" spans="1:18" ht="32.25" customHeight="1">
      <c r="A88" s="16" t="s">
        <v>478</v>
      </c>
      <c r="B88" s="14">
        <v>757</v>
      </c>
      <c r="C88" s="15" t="s">
        <v>26</v>
      </c>
      <c r="D88" s="15" t="s">
        <v>70</v>
      </c>
      <c r="E88" s="15" t="s">
        <v>398</v>
      </c>
      <c r="F88" s="15"/>
      <c r="G88" s="102">
        <f>G90</f>
        <v>1832985</v>
      </c>
      <c r="H88" s="74">
        <f>H90</f>
        <v>1643978</v>
      </c>
      <c r="I88" s="74">
        <f>I90</f>
        <v>2090528</v>
      </c>
      <c r="J88" s="209"/>
    </row>
    <row r="89" spans="1:18" ht="32.25" customHeight="1">
      <c r="A89" s="16" t="s">
        <v>90</v>
      </c>
      <c r="B89" s="14">
        <v>757</v>
      </c>
      <c r="C89" s="15" t="s">
        <v>26</v>
      </c>
      <c r="D89" s="15" t="s">
        <v>70</v>
      </c>
      <c r="E89" s="15" t="s">
        <v>915</v>
      </c>
      <c r="F89" s="15"/>
      <c r="G89" s="102">
        <f t="shared" ref="G89:I91" si="20">G90</f>
        <v>1832985</v>
      </c>
      <c r="H89" s="74">
        <f t="shared" si="20"/>
        <v>1643978</v>
      </c>
      <c r="I89" s="74">
        <f t="shared" si="20"/>
        <v>2090528</v>
      </c>
      <c r="J89" s="209"/>
    </row>
    <row r="90" spans="1:18" ht="51">
      <c r="A90" s="16" t="s">
        <v>3</v>
      </c>
      <c r="B90" s="14">
        <v>757</v>
      </c>
      <c r="C90" s="15" t="s">
        <v>26</v>
      </c>
      <c r="D90" s="15" t="s">
        <v>70</v>
      </c>
      <c r="E90" s="15" t="s">
        <v>915</v>
      </c>
      <c r="F90" s="15"/>
      <c r="G90" s="102">
        <f t="shared" si="20"/>
        <v>1832985</v>
      </c>
      <c r="H90" s="74">
        <f t="shared" si="20"/>
        <v>1643978</v>
      </c>
      <c r="I90" s="74">
        <f t="shared" si="20"/>
        <v>2090528</v>
      </c>
      <c r="J90" s="209"/>
    </row>
    <row r="91" spans="1:18" ht="25.5">
      <c r="A91" s="16" t="s">
        <v>30</v>
      </c>
      <c r="B91" s="14">
        <v>757</v>
      </c>
      <c r="C91" s="15" t="s">
        <v>26</v>
      </c>
      <c r="D91" s="15" t="s">
        <v>70</v>
      </c>
      <c r="E91" s="15" t="s">
        <v>915</v>
      </c>
      <c r="F91" s="15" t="s">
        <v>31</v>
      </c>
      <c r="G91" s="102">
        <f t="shared" si="20"/>
        <v>1832985</v>
      </c>
      <c r="H91" s="74">
        <f t="shared" si="20"/>
        <v>1643978</v>
      </c>
      <c r="I91" s="74">
        <f t="shared" si="20"/>
        <v>2090528</v>
      </c>
      <c r="J91" s="209"/>
    </row>
    <row r="92" spans="1:18" ht="19.5" customHeight="1">
      <c r="A92" s="86" t="s">
        <v>32</v>
      </c>
      <c r="B92" s="14">
        <v>757</v>
      </c>
      <c r="C92" s="15" t="s">
        <v>26</v>
      </c>
      <c r="D92" s="15" t="s">
        <v>70</v>
      </c>
      <c r="E92" s="15" t="s">
        <v>915</v>
      </c>
      <c r="F92" s="15" t="s">
        <v>33</v>
      </c>
      <c r="G92" s="74">
        <f>1832985</f>
        <v>1832985</v>
      </c>
      <c r="H92" s="74">
        <v>1643978</v>
      </c>
      <c r="I92" s="74">
        <v>2090528</v>
      </c>
      <c r="J92" s="209"/>
    </row>
    <row r="93" spans="1:18" s="194" customFormat="1" ht="30.75" hidden="1" customHeight="1">
      <c r="A93" s="37" t="s">
        <v>273</v>
      </c>
      <c r="B93" s="197">
        <v>757</v>
      </c>
      <c r="C93" s="15" t="s">
        <v>26</v>
      </c>
      <c r="D93" s="15" t="s">
        <v>70</v>
      </c>
      <c r="E93" s="15" t="s">
        <v>571</v>
      </c>
      <c r="F93" s="15"/>
      <c r="G93" s="74">
        <f>G94</f>
        <v>0</v>
      </c>
      <c r="H93" s="193">
        <v>0</v>
      </c>
      <c r="I93" s="193">
        <v>0</v>
      </c>
      <c r="J93" s="225"/>
      <c r="K93" s="238"/>
      <c r="L93" s="238"/>
      <c r="M93" s="238"/>
      <c r="N93" s="238"/>
      <c r="O93" s="238"/>
      <c r="P93" s="238"/>
      <c r="Q93" s="238"/>
      <c r="R93" s="238"/>
    </row>
    <row r="94" spans="1:18" ht="30.75" hidden="1" customHeight="1">
      <c r="A94" s="16" t="s">
        <v>273</v>
      </c>
      <c r="B94" s="14">
        <v>793</v>
      </c>
      <c r="C94" s="15" t="s">
        <v>26</v>
      </c>
      <c r="D94" s="15" t="s">
        <v>70</v>
      </c>
      <c r="E94" s="15" t="s">
        <v>572</v>
      </c>
      <c r="F94" s="15"/>
      <c r="G94" s="74"/>
      <c r="H94" s="74"/>
      <c r="I94" s="74"/>
      <c r="J94" s="209"/>
    </row>
    <row r="95" spans="1:18" ht="30.75" hidden="1" customHeight="1">
      <c r="A95" s="16" t="s">
        <v>36</v>
      </c>
      <c r="B95" s="49">
        <v>795</v>
      </c>
      <c r="C95" s="15" t="s">
        <v>26</v>
      </c>
      <c r="D95" s="15" t="s">
        <v>70</v>
      </c>
      <c r="E95" s="15" t="s">
        <v>572</v>
      </c>
      <c r="F95" s="15" t="s">
        <v>37</v>
      </c>
      <c r="G95" s="74">
        <f>G96</f>
        <v>1803468</v>
      </c>
      <c r="H95" s="74">
        <v>0</v>
      </c>
      <c r="I95" s="74">
        <v>0</v>
      </c>
      <c r="J95" s="209"/>
    </row>
    <row r="96" spans="1:18" ht="30.75" hidden="1" customHeight="1">
      <c r="A96" s="16" t="s">
        <v>38</v>
      </c>
      <c r="B96" s="49">
        <v>795</v>
      </c>
      <c r="C96" s="15" t="s">
        <v>26</v>
      </c>
      <c r="D96" s="15" t="s">
        <v>70</v>
      </c>
      <c r="E96" s="15" t="s">
        <v>572</v>
      </c>
      <c r="F96" s="15" t="s">
        <v>39</v>
      </c>
      <c r="G96" s="74">
        <f>'прил 5,'!G565</f>
        <v>1803468</v>
      </c>
      <c r="H96" s="74">
        <v>0</v>
      </c>
      <c r="I96" s="74">
        <v>0</v>
      </c>
      <c r="J96" s="209"/>
    </row>
    <row r="97" spans="1:18" ht="23.25" hidden="1" customHeight="1">
      <c r="A97" s="16" t="s">
        <v>148</v>
      </c>
      <c r="B97" s="14">
        <v>793</v>
      </c>
      <c r="C97" s="15" t="s">
        <v>26</v>
      </c>
      <c r="D97" s="15" t="s">
        <v>70</v>
      </c>
      <c r="E97" s="15" t="s">
        <v>572</v>
      </c>
      <c r="F97" s="15" t="s">
        <v>149</v>
      </c>
      <c r="G97" s="74">
        <f>G98</f>
        <v>0</v>
      </c>
      <c r="H97" s="74">
        <v>0</v>
      </c>
      <c r="I97" s="74">
        <v>0</v>
      </c>
      <c r="J97" s="209"/>
    </row>
    <row r="98" spans="1:18" ht="30.75" hidden="1" customHeight="1">
      <c r="A98" s="16" t="s">
        <v>150</v>
      </c>
      <c r="B98" s="14">
        <v>793</v>
      </c>
      <c r="C98" s="15" t="s">
        <v>26</v>
      </c>
      <c r="D98" s="15" t="s">
        <v>70</v>
      </c>
      <c r="E98" s="15" t="s">
        <v>572</v>
      </c>
      <c r="F98" s="15" t="s">
        <v>151</v>
      </c>
      <c r="G98" s="74">
        <f>'прил 5,'!G64</f>
        <v>0</v>
      </c>
      <c r="H98" s="74">
        <v>0</v>
      </c>
      <c r="I98" s="74">
        <v>0</v>
      </c>
      <c r="J98" s="209"/>
    </row>
    <row r="99" spans="1:18" ht="21.75" hidden="1" customHeight="1">
      <c r="A99" s="16" t="s">
        <v>156</v>
      </c>
      <c r="B99" s="14">
        <v>793</v>
      </c>
      <c r="C99" s="15" t="s">
        <v>26</v>
      </c>
      <c r="D99" s="15" t="s">
        <v>70</v>
      </c>
      <c r="E99" s="15" t="s">
        <v>572</v>
      </c>
      <c r="F99" s="15" t="s">
        <v>157</v>
      </c>
      <c r="G99" s="74">
        <f>G100</f>
        <v>0</v>
      </c>
      <c r="H99" s="74">
        <v>0</v>
      </c>
      <c r="I99" s="74">
        <v>0</v>
      </c>
      <c r="J99" s="209"/>
    </row>
    <row r="100" spans="1:18" ht="22.5" hidden="1" customHeight="1">
      <c r="A100" s="16" t="s">
        <v>178</v>
      </c>
      <c r="B100" s="14">
        <v>793</v>
      </c>
      <c r="C100" s="15" t="s">
        <v>26</v>
      </c>
      <c r="D100" s="15" t="s">
        <v>70</v>
      </c>
      <c r="E100" s="15" t="s">
        <v>572</v>
      </c>
      <c r="F100" s="15" t="s">
        <v>179</v>
      </c>
      <c r="G100" s="74"/>
      <c r="H100" s="74">
        <v>0</v>
      </c>
      <c r="I100" s="74">
        <v>0</v>
      </c>
      <c r="J100" s="209"/>
    </row>
    <row r="101" spans="1:18" hidden="1">
      <c r="A101" s="16"/>
      <c r="B101" s="49"/>
      <c r="C101" s="15"/>
      <c r="D101" s="15"/>
      <c r="E101" s="15"/>
      <c r="F101" s="15"/>
      <c r="G101" s="8"/>
      <c r="H101" s="8"/>
      <c r="I101" s="8"/>
      <c r="J101" s="210"/>
    </row>
    <row r="102" spans="1:18" hidden="1">
      <c r="A102" s="16"/>
      <c r="B102" s="49"/>
      <c r="C102" s="15"/>
      <c r="D102" s="15"/>
      <c r="E102" s="15"/>
      <c r="F102" s="15"/>
      <c r="G102" s="8"/>
      <c r="H102" s="8"/>
      <c r="I102" s="8"/>
      <c r="J102" s="210"/>
    </row>
    <row r="103" spans="1:18" ht="25.5" hidden="1">
      <c r="A103" s="16" t="s">
        <v>30</v>
      </c>
      <c r="B103" s="14">
        <v>757</v>
      </c>
      <c r="C103" s="15" t="s">
        <v>26</v>
      </c>
      <c r="D103" s="15" t="s">
        <v>70</v>
      </c>
      <c r="E103" s="15" t="s">
        <v>572</v>
      </c>
      <c r="F103" s="15" t="s">
        <v>31</v>
      </c>
      <c r="G103" s="8">
        <f t="shared" ref="G103:I103" si="21">G104</f>
        <v>0</v>
      </c>
      <c r="H103" s="8">
        <f t="shared" si="21"/>
        <v>0</v>
      </c>
      <c r="I103" s="8">
        <f t="shared" si="21"/>
        <v>0</v>
      </c>
      <c r="J103" s="210"/>
    </row>
    <row r="104" spans="1:18" hidden="1">
      <c r="A104" s="16" t="s">
        <v>32</v>
      </c>
      <c r="B104" s="14">
        <v>757</v>
      </c>
      <c r="C104" s="15" t="s">
        <v>26</v>
      </c>
      <c r="D104" s="15" t="s">
        <v>70</v>
      </c>
      <c r="E104" s="15" t="s">
        <v>572</v>
      </c>
      <c r="F104" s="15" t="s">
        <v>33</v>
      </c>
      <c r="G104" s="8"/>
      <c r="H104" s="8"/>
      <c r="I104" s="8"/>
      <c r="J104" s="210"/>
    </row>
    <row r="105" spans="1:18" ht="14.25" hidden="1" customHeight="1">
      <c r="A105" s="86" t="s">
        <v>282</v>
      </c>
      <c r="B105" s="14">
        <v>757</v>
      </c>
      <c r="C105" s="15" t="s">
        <v>26</v>
      </c>
      <c r="D105" s="15" t="s">
        <v>26</v>
      </c>
      <c r="E105" s="15"/>
      <c r="F105" s="14"/>
      <c r="G105" s="74">
        <f>G114+G106</f>
        <v>0</v>
      </c>
      <c r="H105" s="74">
        <f t="shared" ref="H105:I105" si="22">H114+H106</f>
        <v>0</v>
      </c>
      <c r="I105" s="74">
        <f t="shared" si="22"/>
        <v>0</v>
      </c>
      <c r="J105" s="209"/>
    </row>
    <row r="106" spans="1:18" ht="32.25" hidden="1" customHeight="1">
      <c r="A106" s="86" t="s">
        <v>478</v>
      </c>
      <c r="B106" s="14">
        <v>757</v>
      </c>
      <c r="C106" s="15" t="s">
        <v>26</v>
      </c>
      <c r="D106" s="15" t="s">
        <v>26</v>
      </c>
      <c r="E106" s="15" t="s">
        <v>398</v>
      </c>
      <c r="F106" s="15"/>
      <c r="G106" s="74">
        <f>G107</f>
        <v>0</v>
      </c>
      <c r="H106" s="74">
        <f>H108</f>
        <v>0</v>
      </c>
      <c r="I106" s="74">
        <f>I108</f>
        <v>0</v>
      </c>
      <c r="J106" s="209"/>
    </row>
    <row r="107" spans="1:18" ht="22.5" hidden="1" customHeight="1">
      <c r="A107" s="86" t="s">
        <v>119</v>
      </c>
      <c r="B107" s="14">
        <v>757</v>
      </c>
      <c r="C107" s="15" t="s">
        <v>26</v>
      </c>
      <c r="D107" s="15" t="s">
        <v>26</v>
      </c>
      <c r="E107" s="15" t="s">
        <v>608</v>
      </c>
      <c r="F107" s="15"/>
      <c r="G107" s="74">
        <f>G108+G111</f>
        <v>0</v>
      </c>
      <c r="H107" s="74">
        <f t="shared" ref="H107:I107" si="23">H108+H111</f>
        <v>0</v>
      </c>
      <c r="I107" s="74">
        <f t="shared" si="23"/>
        <v>0</v>
      </c>
      <c r="J107" s="209"/>
    </row>
    <row r="108" spans="1:18" ht="51" hidden="1">
      <c r="A108" s="86" t="s">
        <v>127</v>
      </c>
      <c r="B108" s="14">
        <v>757</v>
      </c>
      <c r="C108" s="15" t="s">
        <v>26</v>
      </c>
      <c r="D108" s="15" t="s">
        <v>26</v>
      </c>
      <c r="E108" s="15" t="s">
        <v>191</v>
      </c>
      <c r="F108" s="15"/>
      <c r="G108" s="74">
        <f t="shared" ref="G108:I109" si="24">G109</f>
        <v>0</v>
      </c>
      <c r="H108" s="74">
        <f t="shared" si="24"/>
        <v>0</v>
      </c>
      <c r="I108" s="74">
        <f t="shared" si="24"/>
        <v>0</v>
      </c>
      <c r="J108" s="209"/>
    </row>
    <row r="109" spans="1:18" ht="25.5" hidden="1">
      <c r="A109" s="16" t="s">
        <v>30</v>
      </c>
      <c r="B109" s="14">
        <v>757</v>
      </c>
      <c r="C109" s="15" t="s">
        <v>26</v>
      </c>
      <c r="D109" s="15" t="s">
        <v>26</v>
      </c>
      <c r="E109" s="15" t="s">
        <v>191</v>
      </c>
      <c r="F109" s="15" t="s">
        <v>31</v>
      </c>
      <c r="G109" s="74">
        <f t="shared" si="24"/>
        <v>0</v>
      </c>
      <c r="H109" s="74">
        <f t="shared" si="24"/>
        <v>0</v>
      </c>
      <c r="I109" s="74">
        <f t="shared" si="24"/>
        <v>0</v>
      </c>
      <c r="J109" s="209"/>
    </row>
    <row r="110" spans="1:18" ht="19.5" hidden="1" customHeight="1">
      <c r="A110" s="86" t="s">
        <v>32</v>
      </c>
      <c r="B110" s="14">
        <v>757</v>
      </c>
      <c r="C110" s="15" t="s">
        <v>26</v>
      </c>
      <c r="D110" s="15" t="s">
        <v>26</v>
      </c>
      <c r="E110" s="15" t="s">
        <v>191</v>
      </c>
      <c r="F110" s="15" t="s">
        <v>33</v>
      </c>
      <c r="G110" s="74"/>
      <c r="H110" s="74">
        <v>0</v>
      </c>
      <c r="I110" s="74">
        <v>0</v>
      </c>
      <c r="J110" s="209"/>
    </row>
    <row r="111" spans="1:18" s="18" customFormat="1" ht="61.5" hidden="1" customHeight="1">
      <c r="A111" s="163" t="s">
        <v>352</v>
      </c>
      <c r="B111" s="15" t="s">
        <v>51</v>
      </c>
      <c r="C111" s="15" t="s">
        <v>26</v>
      </c>
      <c r="D111" s="15" t="s">
        <v>26</v>
      </c>
      <c r="E111" s="15" t="s">
        <v>192</v>
      </c>
      <c r="F111" s="15"/>
      <c r="G111" s="74">
        <f>G112</f>
        <v>0</v>
      </c>
      <c r="H111" s="74">
        <f t="shared" ref="H111:I111" si="25">H112</f>
        <v>0</v>
      </c>
      <c r="I111" s="74">
        <f t="shared" si="25"/>
        <v>0</v>
      </c>
      <c r="J111" s="209"/>
      <c r="K111" s="232"/>
      <c r="L111" s="232"/>
      <c r="M111" s="232"/>
      <c r="N111" s="232"/>
      <c r="O111" s="232"/>
      <c r="P111" s="232"/>
      <c r="Q111" s="232"/>
      <c r="R111" s="232"/>
    </row>
    <row r="112" spans="1:18" s="18" customFormat="1" ht="25.5" hidden="1">
      <c r="A112" s="86" t="s">
        <v>30</v>
      </c>
      <c r="B112" s="15" t="s">
        <v>51</v>
      </c>
      <c r="C112" s="15" t="s">
        <v>26</v>
      </c>
      <c r="D112" s="15" t="s">
        <v>26</v>
      </c>
      <c r="E112" s="15" t="s">
        <v>192</v>
      </c>
      <c r="F112" s="15" t="s">
        <v>31</v>
      </c>
      <c r="G112" s="74">
        <f>G113</f>
        <v>0</v>
      </c>
      <c r="H112" s="74">
        <f>H113</f>
        <v>0</v>
      </c>
      <c r="I112" s="74">
        <f>I113</f>
        <v>0</v>
      </c>
      <c r="J112" s="209"/>
      <c r="K112" s="232"/>
      <c r="L112" s="232"/>
      <c r="M112" s="232"/>
      <c r="N112" s="232"/>
      <c r="O112" s="232"/>
      <c r="P112" s="232"/>
      <c r="Q112" s="232"/>
      <c r="R112" s="232"/>
    </row>
    <row r="113" spans="1:18" s="18" customFormat="1" hidden="1">
      <c r="A113" s="86" t="s">
        <v>32</v>
      </c>
      <c r="B113" s="15" t="s">
        <v>51</v>
      </c>
      <c r="C113" s="15" t="s">
        <v>26</v>
      </c>
      <c r="D113" s="15" t="s">
        <v>26</v>
      </c>
      <c r="E113" s="15" t="s">
        <v>192</v>
      </c>
      <c r="F113" s="15" t="s">
        <v>33</v>
      </c>
      <c r="G113" s="74"/>
      <c r="H113" s="74"/>
      <c r="I113" s="74"/>
      <c r="J113" s="209"/>
      <c r="K113" s="232"/>
      <c r="L113" s="232"/>
      <c r="M113" s="232"/>
      <c r="N113" s="232"/>
      <c r="O113" s="232"/>
      <c r="P113" s="232"/>
      <c r="Q113" s="232"/>
      <c r="R113" s="232"/>
    </row>
    <row r="114" spans="1:18" s="18" customFormat="1" ht="25.5" hidden="1">
      <c r="A114" s="86" t="s">
        <v>482</v>
      </c>
      <c r="B114" s="14">
        <v>757</v>
      </c>
      <c r="C114" s="15" t="s">
        <v>26</v>
      </c>
      <c r="D114" s="15" t="s">
        <v>26</v>
      </c>
      <c r="E114" s="15" t="s">
        <v>197</v>
      </c>
      <c r="F114" s="15"/>
      <c r="G114" s="74">
        <f>G115+G120</f>
        <v>0</v>
      </c>
      <c r="H114" s="74">
        <f t="shared" ref="H114:I114" si="26">H115</f>
        <v>0</v>
      </c>
      <c r="I114" s="74">
        <f t="shared" si="26"/>
        <v>0</v>
      </c>
      <c r="J114" s="209"/>
      <c r="K114" s="209"/>
      <c r="L114" s="209"/>
      <c r="M114" s="209"/>
      <c r="N114" s="209"/>
      <c r="O114" s="232"/>
      <c r="P114" s="232"/>
      <c r="Q114" s="232"/>
      <c r="R114" s="232"/>
    </row>
    <row r="115" spans="1:18" s="18" customFormat="1" hidden="1">
      <c r="A115" s="86" t="s">
        <v>340</v>
      </c>
      <c r="B115" s="14">
        <v>757</v>
      </c>
      <c r="C115" s="15" t="s">
        <v>26</v>
      </c>
      <c r="D115" s="15" t="s">
        <v>26</v>
      </c>
      <c r="E115" s="15" t="s">
        <v>198</v>
      </c>
      <c r="F115" s="15"/>
      <c r="G115" s="74">
        <f>G116+G118</f>
        <v>0</v>
      </c>
      <c r="H115" s="74">
        <f>H116+H118</f>
        <v>0</v>
      </c>
      <c r="I115" s="74">
        <f>I116+I118</f>
        <v>0</v>
      </c>
      <c r="J115" s="209"/>
      <c r="K115" s="232"/>
      <c r="L115" s="232"/>
      <c r="M115" s="232"/>
      <c r="N115" s="232"/>
      <c r="O115" s="232"/>
      <c r="P115" s="232"/>
      <c r="Q115" s="232"/>
      <c r="R115" s="232"/>
    </row>
    <row r="116" spans="1:18" s="18" customFormat="1" ht="25.5" hidden="1">
      <c r="A116" s="86" t="s">
        <v>36</v>
      </c>
      <c r="B116" s="14">
        <v>757</v>
      </c>
      <c r="C116" s="15" t="s">
        <v>26</v>
      </c>
      <c r="D116" s="15" t="s">
        <v>26</v>
      </c>
      <c r="E116" s="15" t="s">
        <v>198</v>
      </c>
      <c r="F116" s="15" t="s">
        <v>37</v>
      </c>
      <c r="G116" s="74">
        <f>G117</f>
        <v>0</v>
      </c>
      <c r="H116" s="74">
        <f>H117</f>
        <v>0</v>
      </c>
      <c r="I116" s="74">
        <f>I117</f>
        <v>0</v>
      </c>
      <c r="J116" s="209"/>
      <c r="K116" s="232"/>
      <c r="L116" s="232"/>
      <c r="M116" s="232"/>
      <c r="N116" s="232"/>
      <c r="O116" s="232"/>
      <c r="P116" s="232"/>
      <c r="Q116" s="232"/>
      <c r="R116" s="232"/>
    </row>
    <row r="117" spans="1:18" s="18" customFormat="1" ht="25.5" hidden="1">
      <c r="A117" s="86" t="s">
        <v>38</v>
      </c>
      <c r="B117" s="14">
        <v>757</v>
      </c>
      <c r="C117" s="15" t="s">
        <v>26</v>
      </c>
      <c r="D117" s="15" t="s">
        <v>26</v>
      </c>
      <c r="E117" s="15" t="s">
        <v>198</v>
      </c>
      <c r="F117" s="15" t="s">
        <v>39</v>
      </c>
      <c r="G117" s="74"/>
      <c r="H117" s="74"/>
      <c r="I117" s="74"/>
      <c r="J117" s="209"/>
      <c r="K117" s="232"/>
      <c r="L117" s="232"/>
      <c r="M117" s="232"/>
      <c r="N117" s="232"/>
      <c r="O117" s="232"/>
      <c r="P117" s="232"/>
      <c r="Q117" s="232"/>
      <c r="R117" s="232"/>
    </row>
    <row r="118" spans="1:18" s="18" customFormat="1" ht="25.5" hidden="1">
      <c r="A118" s="86" t="s">
        <v>30</v>
      </c>
      <c r="B118" s="15" t="s">
        <v>51</v>
      </c>
      <c r="C118" s="15" t="s">
        <v>26</v>
      </c>
      <c r="D118" s="15" t="s">
        <v>26</v>
      </c>
      <c r="E118" s="15" t="s">
        <v>198</v>
      </c>
      <c r="F118" s="15" t="s">
        <v>31</v>
      </c>
      <c r="G118" s="74">
        <f>G119</f>
        <v>0</v>
      </c>
      <c r="H118" s="74">
        <f>H119</f>
        <v>0</v>
      </c>
      <c r="I118" s="74">
        <f>I119</f>
        <v>0</v>
      </c>
      <c r="J118" s="209"/>
      <c r="K118" s="232"/>
      <c r="L118" s="232"/>
      <c r="M118" s="232"/>
      <c r="N118" s="232"/>
      <c r="O118" s="232"/>
      <c r="P118" s="232"/>
      <c r="Q118" s="232"/>
      <c r="R118" s="232"/>
    </row>
    <row r="119" spans="1:18" s="18" customFormat="1" hidden="1">
      <c r="A119" s="86" t="s">
        <v>32</v>
      </c>
      <c r="B119" s="15" t="s">
        <v>51</v>
      </c>
      <c r="C119" s="15" t="s">
        <v>26</v>
      </c>
      <c r="D119" s="15" t="s">
        <v>26</v>
      </c>
      <c r="E119" s="15" t="s">
        <v>198</v>
      </c>
      <c r="F119" s="15" t="s">
        <v>33</v>
      </c>
      <c r="G119" s="74">
        <v>0</v>
      </c>
      <c r="H119" s="74"/>
      <c r="I119" s="74"/>
      <c r="J119" s="209"/>
      <c r="K119" s="232"/>
      <c r="L119" s="232"/>
      <c r="M119" s="232"/>
      <c r="N119" s="232"/>
      <c r="O119" s="232"/>
      <c r="P119" s="232"/>
      <c r="Q119" s="232"/>
      <c r="R119" s="232"/>
    </row>
    <row r="120" spans="1:18" s="18" customFormat="1" ht="25.5" hidden="1">
      <c r="A120" s="86" t="s">
        <v>299</v>
      </c>
      <c r="B120" s="14">
        <v>757</v>
      </c>
      <c r="C120" s="15" t="s">
        <v>26</v>
      </c>
      <c r="D120" s="15" t="s">
        <v>26</v>
      </c>
      <c r="E120" s="15" t="s">
        <v>804</v>
      </c>
      <c r="F120" s="15"/>
      <c r="G120" s="74">
        <f>G121</f>
        <v>0</v>
      </c>
      <c r="H120" s="74">
        <v>0</v>
      </c>
      <c r="I120" s="74">
        <v>0</v>
      </c>
      <c r="J120" s="209"/>
      <c r="K120" s="232"/>
      <c r="L120" s="232"/>
      <c r="M120" s="232"/>
      <c r="N120" s="232"/>
      <c r="O120" s="232"/>
      <c r="P120" s="232"/>
      <c r="Q120" s="232"/>
      <c r="R120" s="232"/>
    </row>
    <row r="121" spans="1:18" s="18" customFormat="1" ht="25.5" hidden="1">
      <c r="A121" s="86" t="s">
        <v>36</v>
      </c>
      <c r="B121" s="14">
        <v>757</v>
      </c>
      <c r="C121" s="15" t="s">
        <v>26</v>
      </c>
      <c r="D121" s="15" t="s">
        <v>26</v>
      </c>
      <c r="E121" s="15" t="s">
        <v>804</v>
      </c>
      <c r="F121" s="15" t="s">
        <v>37</v>
      </c>
      <c r="G121" s="102">
        <f>G122</f>
        <v>0</v>
      </c>
      <c r="H121" s="74">
        <v>0</v>
      </c>
      <c r="I121" s="74">
        <v>0</v>
      </c>
      <c r="J121" s="209"/>
      <c r="K121" s="232"/>
      <c r="L121" s="232"/>
      <c r="M121" s="232"/>
      <c r="N121" s="232"/>
      <c r="O121" s="232"/>
      <c r="P121" s="232"/>
      <c r="Q121" s="232"/>
      <c r="R121" s="232"/>
    </row>
    <row r="122" spans="1:18" s="18" customFormat="1" ht="25.5" hidden="1">
      <c r="A122" s="86" t="s">
        <v>38</v>
      </c>
      <c r="B122" s="14">
        <v>757</v>
      </c>
      <c r="C122" s="15" t="s">
        <v>26</v>
      </c>
      <c r="D122" s="15" t="s">
        <v>26</v>
      </c>
      <c r="E122" s="15" t="s">
        <v>804</v>
      </c>
      <c r="F122" s="15" t="s">
        <v>39</v>
      </c>
      <c r="G122" s="74"/>
      <c r="H122" s="74"/>
      <c r="I122" s="74"/>
      <c r="J122" s="209"/>
      <c r="K122" s="232"/>
      <c r="L122" s="232"/>
      <c r="M122" s="232"/>
      <c r="N122" s="232"/>
      <c r="O122" s="232"/>
      <c r="P122" s="232"/>
      <c r="Q122" s="232"/>
      <c r="R122" s="232"/>
    </row>
    <row r="123" spans="1:18" s="22" customFormat="1">
      <c r="A123" s="172" t="s">
        <v>43</v>
      </c>
      <c r="B123" s="19">
        <v>757</v>
      </c>
      <c r="C123" s="20" t="s">
        <v>44</v>
      </c>
      <c r="D123" s="20"/>
      <c r="E123" s="20"/>
      <c r="F123" s="20"/>
      <c r="G123" s="111">
        <f>G124+G317</f>
        <v>152555914.49000001</v>
      </c>
      <c r="H123" s="12">
        <f>H124+H317</f>
        <v>141109548.02000001</v>
      </c>
      <c r="I123" s="12">
        <f>I124+I317</f>
        <v>135235621.05000001</v>
      </c>
      <c r="J123" s="224"/>
      <c r="K123" s="239"/>
      <c r="L123" s="239"/>
      <c r="M123" s="240"/>
      <c r="N123" s="239"/>
      <c r="O123" s="239"/>
      <c r="P123" s="239"/>
      <c r="Q123" s="239"/>
      <c r="R123" s="239"/>
    </row>
    <row r="124" spans="1:18">
      <c r="A124" s="86" t="s">
        <v>45</v>
      </c>
      <c r="B124" s="14">
        <v>757</v>
      </c>
      <c r="C124" s="15" t="s">
        <v>44</v>
      </c>
      <c r="D124" s="15" t="s">
        <v>19</v>
      </c>
      <c r="E124" s="15"/>
      <c r="F124" s="15"/>
      <c r="G124" s="102">
        <f>G125+G142</f>
        <v>147220375.49000001</v>
      </c>
      <c r="H124" s="102">
        <f t="shared" ref="H124:I124" si="27">H125+H142</f>
        <v>135710543.02000001</v>
      </c>
      <c r="I124" s="102">
        <f t="shared" si="27"/>
        <v>129785908.05000001</v>
      </c>
      <c r="J124" s="209"/>
      <c r="M124" s="241"/>
    </row>
    <row r="125" spans="1:18" ht="38.25">
      <c r="A125" s="86" t="s">
        <v>831</v>
      </c>
      <c r="B125" s="14">
        <v>757</v>
      </c>
      <c r="C125" s="15" t="s">
        <v>44</v>
      </c>
      <c r="D125" s="15" t="s">
        <v>19</v>
      </c>
      <c r="E125" s="15" t="s">
        <v>263</v>
      </c>
      <c r="F125" s="15"/>
      <c r="G125" s="89">
        <f>G135</f>
        <v>320000</v>
      </c>
      <c r="H125" s="89">
        <f t="shared" ref="H125:I125" si="28">H135</f>
        <v>0</v>
      </c>
      <c r="I125" s="89">
        <f t="shared" si="28"/>
        <v>0</v>
      </c>
      <c r="J125" s="210"/>
      <c r="M125" s="241"/>
    </row>
    <row r="126" spans="1:18" ht="40.5" hidden="1" customHeight="1">
      <c r="A126" s="16" t="s">
        <v>600</v>
      </c>
      <c r="B126" s="15" t="s">
        <v>51</v>
      </c>
      <c r="C126" s="15" t="s">
        <v>44</v>
      </c>
      <c r="D126" s="15" t="s">
        <v>19</v>
      </c>
      <c r="E126" s="15" t="s">
        <v>542</v>
      </c>
      <c r="F126" s="15"/>
      <c r="G126" s="89">
        <f>G127</f>
        <v>0</v>
      </c>
      <c r="H126" s="74">
        <v>0</v>
      </c>
      <c r="I126" s="74">
        <v>0</v>
      </c>
      <c r="J126" s="209"/>
    </row>
    <row r="127" spans="1:18" ht="30" hidden="1" customHeight="1">
      <c r="A127" s="16" t="s">
        <v>96</v>
      </c>
      <c r="B127" s="15" t="s">
        <v>51</v>
      </c>
      <c r="C127" s="15" t="s">
        <v>44</v>
      </c>
      <c r="D127" s="15" t="s">
        <v>19</v>
      </c>
      <c r="E127" s="15" t="s">
        <v>542</v>
      </c>
      <c r="F127" s="15" t="s">
        <v>349</v>
      </c>
      <c r="G127" s="89">
        <f>G128</f>
        <v>0</v>
      </c>
      <c r="H127" s="74">
        <v>0</v>
      </c>
      <c r="I127" s="74">
        <v>0</v>
      </c>
      <c r="J127" s="209"/>
    </row>
    <row r="128" spans="1:18" ht="91.5" hidden="1" customHeight="1">
      <c r="A128" s="50" t="s">
        <v>421</v>
      </c>
      <c r="B128" s="15" t="s">
        <v>51</v>
      </c>
      <c r="C128" s="15" t="s">
        <v>44</v>
      </c>
      <c r="D128" s="15" t="s">
        <v>19</v>
      </c>
      <c r="E128" s="15" t="s">
        <v>542</v>
      </c>
      <c r="F128" s="15" t="s">
        <v>420</v>
      </c>
      <c r="G128" s="89"/>
      <c r="H128" s="74">
        <v>0</v>
      </c>
      <c r="I128" s="74">
        <v>0</v>
      </c>
      <c r="J128" s="209"/>
    </row>
    <row r="129" spans="1:18" ht="43.5" hidden="1" customHeight="1">
      <c r="A129" s="50" t="s">
        <v>601</v>
      </c>
      <c r="B129" s="15" t="s">
        <v>51</v>
      </c>
      <c r="C129" s="15" t="s">
        <v>44</v>
      </c>
      <c r="D129" s="15" t="s">
        <v>19</v>
      </c>
      <c r="E129" s="15" t="s">
        <v>544</v>
      </c>
      <c r="F129" s="15"/>
      <c r="G129" s="89">
        <f>G130</f>
        <v>0</v>
      </c>
      <c r="H129" s="74">
        <v>0</v>
      </c>
      <c r="I129" s="74">
        <v>0</v>
      </c>
      <c r="J129" s="209"/>
    </row>
    <row r="130" spans="1:18" ht="39.75" hidden="1" customHeight="1">
      <c r="A130" s="16" t="s">
        <v>96</v>
      </c>
      <c r="B130" s="15" t="s">
        <v>51</v>
      </c>
      <c r="C130" s="15" t="s">
        <v>44</v>
      </c>
      <c r="D130" s="15" t="s">
        <v>19</v>
      </c>
      <c r="E130" s="15" t="s">
        <v>544</v>
      </c>
      <c r="F130" s="15" t="s">
        <v>349</v>
      </c>
      <c r="G130" s="89">
        <f>G131</f>
        <v>0</v>
      </c>
      <c r="H130" s="74">
        <v>0</v>
      </c>
      <c r="I130" s="74">
        <v>0</v>
      </c>
      <c r="J130" s="209"/>
    </row>
    <row r="131" spans="1:18" ht="86.25" hidden="1" customHeight="1">
      <c r="A131" s="50" t="s">
        <v>421</v>
      </c>
      <c r="B131" s="15" t="s">
        <v>51</v>
      </c>
      <c r="C131" s="15" t="s">
        <v>44</v>
      </c>
      <c r="D131" s="15" t="s">
        <v>19</v>
      </c>
      <c r="E131" s="15" t="s">
        <v>544</v>
      </c>
      <c r="F131" s="15" t="s">
        <v>420</v>
      </c>
      <c r="G131" s="89"/>
      <c r="H131" s="74">
        <v>0</v>
      </c>
      <c r="I131" s="74">
        <v>0</v>
      </c>
      <c r="J131" s="209"/>
    </row>
    <row r="132" spans="1:18" ht="48" hidden="1" customHeight="1">
      <c r="A132" s="84" t="s">
        <v>610</v>
      </c>
      <c r="B132" s="14">
        <v>757</v>
      </c>
      <c r="C132" s="15" t="s">
        <v>44</v>
      </c>
      <c r="D132" s="15" t="s">
        <v>19</v>
      </c>
      <c r="E132" s="15" t="s">
        <v>609</v>
      </c>
      <c r="F132" s="14"/>
      <c r="G132" s="102">
        <f t="shared" ref="G132:I133" si="29">G133</f>
        <v>0</v>
      </c>
      <c r="H132" s="74">
        <f t="shared" si="29"/>
        <v>0</v>
      </c>
      <c r="I132" s="74">
        <f t="shared" si="29"/>
        <v>0</v>
      </c>
      <c r="J132" s="209"/>
    </row>
    <row r="133" spans="1:18" ht="25.5" hidden="1">
      <c r="A133" s="16" t="s">
        <v>30</v>
      </c>
      <c r="B133" s="14">
        <v>757</v>
      </c>
      <c r="C133" s="15" t="s">
        <v>44</v>
      </c>
      <c r="D133" s="15" t="s">
        <v>19</v>
      </c>
      <c r="E133" s="15" t="s">
        <v>609</v>
      </c>
      <c r="F133" s="15" t="s">
        <v>31</v>
      </c>
      <c r="G133" s="110">
        <f t="shared" si="29"/>
        <v>0</v>
      </c>
      <c r="H133" s="25">
        <f t="shared" si="29"/>
        <v>0</v>
      </c>
      <c r="I133" s="25">
        <f t="shared" si="29"/>
        <v>0</v>
      </c>
    </row>
    <row r="134" spans="1:18" hidden="1">
      <c r="A134" s="16" t="s">
        <v>32</v>
      </c>
      <c r="B134" s="14">
        <v>757</v>
      </c>
      <c r="C134" s="15" t="s">
        <v>44</v>
      </c>
      <c r="D134" s="15" t="s">
        <v>19</v>
      </c>
      <c r="E134" s="15" t="s">
        <v>609</v>
      </c>
      <c r="F134" s="15" t="s">
        <v>33</v>
      </c>
      <c r="G134" s="110"/>
      <c r="H134" s="25"/>
      <c r="I134" s="25"/>
    </row>
    <row r="135" spans="1:18" s="202" customFormat="1" ht="42.75" customHeight="1">
      <c r="A135" s="84" t="s">
        <v>900</v>
      </c>
      <c r="B135" s="14">
        <v>757</v>
      </c>
      <c r="C135" s="15" t="s">
        <v>44</v>
      </c>
      <c r="D135" s="15" t="s">
        <v>19</v>
      </c>
      <c r="E135" s="15" t="s">
        <v>901</v>
      </c>
      <c r="F135" s="14"/>
      <c r="G135" s="74">
        <f t="shared" ref="G135:I136" si="30">G136</f>
        <v>320000</v>
      </c>
      <c r="H135" s="74">
        <f t="shared" si="30"/>
        <v>0</v>
      </c>
      <c r="I135" s="74">
        <f t="shared" si="30"/>
        <v>0</v>
      </c>
      <c r="J135" s="209"/>
      <c r="K135" s="218"/>
      <c r="L135" s="218"/>
      <c r="M135" s="218"/>
      <c r="N135" s="218"/>
      <c r="O135" s="218"/>
      <c r="P135" s="218"/>
      <c r="Q135" s="218"/>
      <c r="R135" s="218"/>
    </row>
    <row r="136" spans="1:18" s="202" customFormat="1" ht="25.5">
      <c r="A136" s="16" t="s">
        <v>30</v>
      </c>
      <c r="B136" s="14">
        <v>757</v>
      </c>
      <c r="C136" s="15" t="s">
        <v>44</v>
      </c>
      <c r="D136" s="15" t="s">
        <v>19</v>
      </c>
      <c r="E136" s="15" t="s">
        <v>901</v>
      </c>
      <c r="F136" s="15" t="s">
        <v>31</v>
      </c>
      <c r="G136" s="25">
        <f t="shared" si="30"/>
        <v>320000</v>
      </c>
      <c r="H136" s="25">
        <f t="shared" si="30"/>
        <v>0</v>
      </c>
      <c r="I136" s="25">
        <f t="shared" si="30"/>
        <v>0</v>
      </c>
      <c r="J136" s="211"/>
      <c r="K136" s="218"/>
      <c r="L136" s="218"/>
      <c r="M136" s="218"/>
      <c r="N136" s="218"/>
      <c r="O136" s="218"/>
      <c r="P136" s="218"/>
      <c r="Q136" s="218"/>
      <c r="R136" s="218"/>
    </row>
    <row r="137" spans="1:18" s="202" customFormat="1">
      <c r="A137" s="16" t="s">
        <v>32</v>
      </c>
      <c r="B137" s="14">
        <v>757</v>
      </c>
      <c r="C137" s="15" t="s">
        <v>44</v>
      </c>
      <c r="D137" s="15" t="s">
        <v>19</v>
      </c>
      <c r="E137" s="15" t="s">
        <v>901</v>
      </c>
      <c r="F137" s="15" t="s">
        <v>33</v>
      </c>
      <c r="G137" s="25">
        <v>320000</v>
      </c>
      <c r="H137" s="25">
        <v>0</v>
      </c>
      <c r="I137" s="25">
        <v>0</v>
      </c>
      <c r="J137" s="211"/>
      <c r="K137" s="218"/>
      <c r="L137" s="218"/>
      <c r="M137" s="218"/>
      <c r="N137" s="218"/>
      <c r="O137" s="218"/>
      <c r="P137" s="218"/>
      <c r="Q137" s="218"/>
      <c r="R137" s="218"/>
    </row>
    <row r="138" spans="1:18" ht="27.75" hidden="1" customHeight="1">
      <c r="A138" s="16"/>
      <c r="B138" s="14"/>
      <c r="C138" s="15"/>
      <c r="D138" s="15"/>
      <c r="E138" s="15"/>
      <c r="F138" s="15"/>
      <c r="G138" s="74"/>
      <c r="H138" s="74"/>
      <c r="I138" s="74"/>
      <c r="J138" s="209"/>
    </row>
    <row r="139" spans="1:18" ht="28.5" hidden="1" customHeight="1">
      <c r="A139" s="50"/>
      <c r="B139" s="14">
        <v>757</v>
      </c>
      <c r="C139" s="15" t="s">
        <v>44</v>
      </c>
      <c r="D139" s="15" t="s">
        <v>19</v>
      </c>
      <c r="E139" s="15" t="s">
        <v>522</v>
      </c>
      <c r="F139" s="15"/>
      <c r="G139" s="74">
        <f>G140</f>
        <v>0</v>
      </c>
      <c r="H139" s="74">
        <f t="shared" ref="H139:I140" si="31">H140</f>
        <v>0</v>
      </c>
      <c r="I139" s="74">
        <f t="shared" si="31"/>
        <v>0</v>
      </c>
      <c r="J139" s="209"/>
    </row>
    <row r="140" spans="1:18" ht="21" hidden="1" customHeight="1">
      <c r="A140" s="16" t="s">
        <v>148</v>
      </c>
      <c r="B140" s="14">
        <v>757</v>
      </c>
      <c r="C140" s="15" t="s">
        <v>44</v>
      </c>
      <c r="D140" s="15" t="s">
        <v>19</v>
      </c>
      <c r="E140" s="15" t="s">
        <v>522</v>
      </c>
      <c r="F140" s="15" t="s">
        <v>149</v>
      </c>
      <c r="G140" s="74">
        <f>G141</f>
        <v>0</v>
      </c>
      <c r="H140" s="74">
        <f t="shared" si="31"/>
        <v>0</v>
      </c>
      <c r="I140" s="74">
        <f t="shared" si="31"/>
        <v>0</v>
      </c>
      <c r="J140" s="209"/>
    </row>
    <row r="141" spans="1:18" ht="30.75" hidden="1" customHeight="1">
      <c r="A141" s="16" t="s">
        <v>150</v>
      </c>
      <c r="B141" s="14">
        <v>757</v>
      </c>
      <c r="C141" s="15" t="s">
        <v>44</v>
      </c>
      <c r="D141" s="15" t="s">
        <v>19</v>
      </c>
      <c r="E141" s="15" t="s">
        <v>522</v>
      </c>
      <c r="F141" s="15" t="s">
        <v>151</v>
      </c>
      <c r="G141" s="192"/>
      <c r="H141" s="192"/>
      <c r="I141" s="192"/>
      <c r="J141" s="209"/>
    </row>
    <row r="142" spans="1:18" ht="25.5">
      <c r="A142" s="86" t="s">
        <v>488</v>
      </c>
      <c r="B142" s="14">
        <v>757</v>
      </c>
      <c r="C142" s="15" t="s">
        <v>44</v>
      </c>
      <c r="D142" s="15" t="s">
        <v>19</v>
      </c>
      <c r="E142" s="15" t="s">
        <v>193</v>
      </c>
      <c r="F142" s="15"/>
      <c r="G142" s="89">
        <f>G146+G158+G161+G164+G199+G209+G212+G215+G217+G223+G149+G245+G242+G248+G187+G184+G190+G255+G193+G258+G202+G261+G264+G267+G270+G273++G276+G279+G282+G285+G291+G288+G300+G205+G251+G297+G198+G296</f>
        <v>146900375.49000001</v>
      </c>
      <c r="H142" s="89">
        <f>H146+H149+H158+H161+H164+H199+H209+H212+H215+H217+H223+H149+H245+H242+H248+H187+H184+H190+H255+H193+H258+H202+H261+H264+H267+H270+H273++H276+H279+H282+H285+H291+H288+H300+H205+H251</f>
        <v>135710543.02000001</v>
      </c>
      <c r="I142" s="89">
        <f>I146+I149+I158+I161+I164+I199+I209+I212+I215+I217+I223+I149+I245+I242+I248+I187+I184+I190+I255+I193+I258+I202+I261+I264+I267+I270+I273++I276+I279+I282+I285+I291+I288+I300+I205+I251</f>
        <v>129785908.05000001</v>
      </c>
      <c r="J142" s="210"/>
      <c r="M142" s="241"/>
    </row>
    <row r="143" spans="1:18" ht="40.5" hidden="1" customHeight="1">
      <c r="A143" s="16" t="s">
        <v>600</v>
      </c>
      <c r="B143" s="15" t="s">
        <v>51</v>
      </c>
      <c r="C143" s="15" t="s">
        <v>44</v>
      </c>
      <c r="D143" s="15" t="s">
        <v>19</v>
      </c>
      <c r="E143" s="15" t="s">
        <v>542</v>
      </c>
      <c r="F143" s="15"/>
      <c r="G143" s="89">
        <f>G144</f>
        <v>0</v>
      </c>
      <c r="H143" s="74">
        <v>0</v>
      </c>
      <c r="I143" s="74">
        <v>0</v>
      </c>
      <c r="J143" s="209"/>
    </row>
    <row r="144" spans="1:18" ht="30" hidden="1" customHeight="1">
      <c r="A144" s="16" t="s">
        <v>96</v>
      </c>
      <c r="B144" s="15" t="s">
        <v>51</v>
      </c>
      <c r="C144" s="15" t="s">
        <v>44</v>
      </c>
      <c r="D144" s="15" t="s">
        <v>19</v>
      </c>
      <c r="E144" s="15" t="s">
        <v>542</v>
      </c>
      <c r="F144" s="15" t="s">
        <v>349</v>
      </c>
      <c r="G144" s="89">
        <f>G145</f>
        <v>0</v>
      </c>
      <c r="H144" s="74">
        <v>0</v>
      </c>
      <c r="I144" s="74">
        <v>0</v>
      </c>
      <c r="J144" s="209"/>
    </row>
    <row r="145" spans="1:10" ht="91.5" hidden="1" customHeight="1">
      <c r="A145" s="50" t="s">
        <v>421</v>
      </c>
      <c r="B145" s="15" t="s">
        <v>51</v>
      </c>
      <c r="C145" s="15" t="s">
        <v>44</v>
      </c>
      <c r="D145" s="15" t="s">
        <v>19</v>
      </c>
      <c r="E145" s="15" t="s">
        <v>542</v>
      </c>
      <c r="F145" s="15" t="s">
        <v>420</v>
      </c>
      <c r="G145" s="89"/>
      <c r="H145" s="74">
        <v>0</v>
      </c>
      <c r="I145" s="74">
        <v>0</v>
      </c>
      <c r="J145" s="209"/>
    </row>
    <row r="146" spans="1:10" ht="59.25" customHeight="1">
      <c r="A146" s="50" t="s">
        <v>940</v>
      </c>
      <c r="B146" s="15" t="s">
        <v>51</v>
      </c>
      <c r="C146" s="15" t="s">
        <v>44</v>
      </c>
      <c r="D146" s="15" t="s">
        <v>19</v>
      </c>
      <c r="E146" s="15" t="s">
        <v>939</v>
      </c>
      <c r="F146" s="15"/>
      <c r="G146" s="89">
        <f>G147</f>
        <v>519291.86</v>
      </c>
      <c r="H146" s="89">
        <f t="shared" ref="H146:I146" si="32">H147</f>
        <v>519291.86</v>
      </c>
      <c r="I146" s="89">
        <f t="shared" si="32"/>
        <v>519291.86</v>
      </c>
      <c r="J146" s="209"/>
    </row>
    <row r="147" spans="1:10" ht="39.75" customHeight="1">
      <c r="A147" s="16" t="s">
        <v>30</v>
      </c>
      <c r="B147" s="15" t="s">
        <v>51</v>
      </c>
      <c r="C147" s="15" t="s">
        <v>44</v>
      </c>
      <c r="D147" s="15" t="s">
        <v>19</v>
      </c>
      <c r="E147" s="15" t="s">
        <v>939</v>
      </c>
      <c r="F147" s="15" t="s">
        <v>31</v>
      </c>
      <c r="G147" s="89">
        <f>G148</f>
        <v>519291.86</v>
      </c>
      <c r="H147" s="89">
        <f t="shared" ref="H147:I147" si="33">H148</f>
        <v>519291.86</v>
      </c>
      <c r="I147" s="89">
        <f t="shared" si="33"/>
        <v>519291.86</v>
      </c>
      <c r="J147" s="209"/>
    </row>
    <row r="148" spans="1:10" ht="19.5" customHeight="1">
      <c r="A148" s="50" t="s">
        <v>32</v>
      </c>
      <c r="B148" s="15" t="s">
        <v>51</v>
      </c>
      <c r="C148" s="15" t="s">
        <v>44</v>
      </c>
      <c r="D148" s="15" t="s">
        <v>19</v>
      </c>
      <c r="E148" s="15" t="s">
        <v>939</v>
      </c>
      <c r="F148" s="15" t="s">
        <v>33</v>
      </c>
      <c r="G148" s="89">
        <v>519291.86</v>
      </c>
      <c r="H148" s="74">
        <v>519291.86</v>
      </c>
      <c r="I148" s="74">
        <v>519291.86</v>
      </c>
      <c r="J148" s="209"/>
    </row>
    <row r="149" spans="1:10" ht="25.5" customHeight="1">
      <c r="A149" s="84" t="s">
        <v>938</v>
      </c>
      <c r="B149" s="14">
        <v>757</v>
      </c>
      <c r="C149" s="15" t="s">
        <v>44</v>
      </c>
      <c r="D149" s="15" t="s">
        <v>19</v>
      </c>
      <c r="E149" s="15" t="s">
        <v>937</v>
      </c>
      <c r="F149" s="14"/>
      <c r="G149" s="102">
        <f>G152+G155</f>
        <v>12000000</v>
      </c>
      <c r="H149" s="74">
        <f t="shared" ref="H149:I149" si="34">H150</f>
        <v>0</v>
      </c>
      <c r="I149" s="74">
        <f t="shared" si="34"/>
        <v>0</v>
      </c>
      <c r="J149" s="209"/>
    </row>
    <row r="150" spans="1:10" ht="25.5" hidden="1">
      <c r="A150" s="16" t="s">
        <v>30</v>
      </c>
      <c r="B150" s="14">
        <v>757</v>
      </c>
      <c r="C150" s="15" t="s">
        <v>44</v>
      </c>
      <c r="D150" s="15" t="s">
        <v>19</v>
      </c>
      <c r="E150" s="15" t="s">
        <v>937</v>
      </c>
      <c r="F150" s="15" t="s">
        <v>31</v>
      </c>
      <c r="G150" s="110">
        <f>G151</f>
        <v>0</v>
      </c>
      <c r="H150" s="25">
        <f>H151</f>
        <v>0</v>
      </c>
      <c r="I150" s="25">
        <f>I151</f>
        <v>0</v>
      </c>
    </row>
    <row r="151" spans="1:10" hidden="1">
      <c r="A151" s="16" t="s">
        <v>32</v>
      </c>
      <c r="B151" s="14">
        <v>757</v>
      </c>
      <c r="C151" s="15" t="s">
        <v>44</v>
      </c>
      <c r="D151" s="15" t="s">
        <v>19</v>
      </c>
      <c r="E151" s="15" t="s">
        <v>937</v>
      </c>
      <c r="F151" s="15" t="s">
        <v>33</v>
      </c>
      <c r="G151" s="110"/>
      <c r="H151" s="25"/>
      <c r="I151" s="25"/>
    </row>
    <row r="152" spans="1:10" ht="25.5">
      <c r="A152" s="16" t="s">
        <v>985</v>
      </c>
      <c r="B152" s="14">
        <v>757</v>
      </c>
      <c r="C152" s="15" t="s">
        <v>44</v>
      </c>
      <c r="D152" s="15" t="s">
        <v>19</v>
      </c>
      <c r="E152" s="15" t="s">
        <v>984</v>
      </c>
      <c r="F152" s="15"/>
      <c r="G152" s="110">
        <f>G153</f>
        <v>2000000</v>
      </c>
      <c r="H152" s="110">
        <f t="shared" ref="H152:I152" si="35">H153</f>
        <v>0</v>
      </c>
      <c r="I152" s="110">
        <f t="shared" si="35"/>
        <v>0</v>
      </c>
    </row>
    <row r="153" spans="1:10" ht="25.5">
      <c r="A153" s="16" t="s">
        <v>30</v>
      </c>
      <c r="B153" s="14">
        <v>757</v>
      </c>
      <c r="C153" s="15" t="s">
        <v>44</v>
      </c>
      <c r="D153" s="15" t="s">
        <v>19</v>
      </c>
      <c r="E153" s="15" t="s">
        <v>984</v>
      </c>
      <c r="F153" s="15" t="s">
        <v>31</v>
      </c>
      <c r="G153" s="110">
        <f>G154</f>
        <v>2000000</v>
      </c>
      <c r="H153" s="25">
        <f>H154</f>
        <v>0</v>
      </c>
      <c r="I153" s="25">
        <f>I154</f>
        <v>0</v>
      </c>
    </row>
    <row r="154" spans="1:10">
      <c r="A154" s="16" t="s">
        <v>32</v>
      </c>
      <c r="B154" s="14">
        <v>757</v>
      </c>
      <c r="C154" s="15" t="s">
        <v>44</v>
      </c>
      <c r="D154" s="15" t="s">
        <v>19</v>
      </c>
      <c r="E154" s="15" t="s">
        <v>984</v>
      </c>
      <c r="F154" s="15" t="s">
        <v>33</v>
      </c>
      <c r="G154" s="110">
        <v>2000000</v>
      </c>
      <c r="H154" s="25">
        <v>0</v>
      </c>
      <c r="I154" s="25">
        <v>0</v>
      </c>
    </row>
    <row r="155" spans="1:10" ht="25.5">
      <c r="A155" s="16" t="s">
        <v>987</v>
      </c>
      <c r="B155" s="14">
        <v>757</v>
      </c>
      <c r="C155" s="15" t="s">
        <v>44</v>
      </c>
      <c r="D155" s="15" t="s">
        <v>19</v>
      </c>
      <c r="E155" s="15" t="s">
        <v>986</v>
      </c>
      <c r="F155" s="15"/>
      <c r="G155" s="110">
        <f>G156</f>
        <v>10000000</v>
      </c>
      <c r="H155" s="110">
        <f t="shared" ref="H155:I155" si="36">H156</f>
        <v>0</v>
      </c>
      <c r="I155" s="110">
        <f t="shared" si="36"/>
        <v>0</v>
      </c>
    </row>
    <row r="156" spans="1:10" ht="25.5">
      <c r="A156" s="16" t="s">
        <v>30</v>
      </c>
      <c r="B156" s="14">
        <v>757</v>
      </c>
      <c r="C156" s="15" t="s">
        <v>44</v>
      </c>
      <c r="D156" s="15" t="s">
        <v>19</v>
      </c>
      <c r="E156" s="15" t="s">
        <v>986</v>
      </c>
      <c r="F156" s="15" t="s">
        <v>31</v>
      </c>
      <c r="G156" s="110">
        <f>G157</f>
        <v>10000000</v>
      </c>
      <c r="H156" s="25">
        <f>H157</f>
        <v>0</v>
      </c>
      <c r="I156" s="25">
        <f>I157</f>
        <v>0</v>
      </c>
    </row>
    <row r="157" spans="1:10">
      <c r="A157" s="16" t="s">
        <v>32</v>
      </c>
      <c r="B157" s="14">
        <v>757</v>
      </c>
      <c r="C157" s="15" t="s">
        <v>44</v>
      </c>
      <c r="D157" s="15" t="s">
        <v>19</v>
      </c>
      <c r="E157" s="15" t="s">
        <v>986</v>
      </c>
      <c r="F157" s="15" t="s">
        <v>33</v>
      </c>
      <c r="G157" s="110">
        <v>10000000</v>
      </c>
      <c r="H157" s="25">
        <v>0</v>
      </c>
      <c r="I157" s="25">
        <v>0</v>
      </c>
    </row>
    <row r="158" spans="1:10" ht="92.25" customHeight="1">
      <c r="A158" s="170" t="s">
        <v>373</v>
      </c>
      <c r="B158" s="14">
        <v>757</v>
      </c>
      <c r="C158" s="15" t="s">
        <v>44</v>
      </c>
      <c r="D158" s="15" t="s">
        <v>19</v>
      </c>
      <c r="E158" s="15" t="s">
        <v>666</v>
      </c>
      <c r="F158" s="14"/>
      <c r="G158" s="102">
        <f t="shared" ref="G158:I159" si="37">G159</f>
        <v>1180646</v>
      </c>
      <c r="H158" s="102">
        <f t="shared" si="37"/>
        <v>1157334.79</v>
      </c>
      <c r="I158" s="102">
        <f t="shared" si="37"/>
        <v>1157334.79</v>
      </c>
      <c r="J158" s="209"/>
    </row>
    <row r="159" spans="1:10" ht="25.5">
      <c r="A159" s="86" t="s">
        <v>30</v>
      </c>
      <c r="B159" s="14">
        <v>757</v>
      </c>
      <c r="C159" s="15" t="s">
        <v>44</v>
      </c>
      <c r="D159" s="15" t="s">
        <v>19</v>
      </c>
      <c r="E159" s="15" t="s">
        <v>666</v>
      </c>
      <c r="F159" s="15" t="s">
        <v>31</v>
      </c>
      <c r="G159" s="110">
        <f t="shared" si="37"/>
        <v>1180646</v>
      </c>
      <c r="H159" s="110">
        <f t="shared" si="37"/>
        <v>1157334.79</v>
      </c>
      <c r="I159" s="110">
        <f t="shared" si="37"/>
        <v>1157334.79</v>
      </c>
    </row>
    <row r="160" spans="1:10">
      <c r="A160" s="86" t="s">
        <v>32</v>
      </c>
      <c r="B160" s="14">
        <v>757</v>
      </c>
      <c r="C160" s="15" t="s">
        <v>44</v>
      </c>
      <c r="D160" s="15" t="s">
        <v>19</v>
      </c>
      <c r="E160" s="15" t="s">
        <v>666</v>
      </c>
      <c r="F160" s="15" t="s">
        <v>33</v>
      </c>
      <c r="G160" s="25">
        <f>1156984.27+23661.73</f>
        <v>1180646</v>
      </c>
      <c r="H160" s="25">
        <v>1157334.79</v>
      </c>
      <c r="I160" s="25">
        <v>1157334.79</v>
      </c>
    </row>
    <row r="161" spans="1:10">
      <c r="A161" s="171" t="s">
        <v>47</v>
      </c>
      <c r="B161" s="14">
        <v>757</v>
      </c>
      <c r="C161" s="15" t="s">
        <v>44</v>
      </c>
      <c r="D161" s="15" t="s">
        <v>19</v>
      </c>
      <c r="E161" s="15" t="s">
        <v>199</v>
      </c>
      <c r="F161" s="14"/>
      <c r="G161" s="8">
        <f>G162</f>
        <v>64954166.460000001</v>
      </c>
      <c r="H161" s="8">
        <f t="shared" ref="H161:I161" si="38">H162</f>
        <v>70368222.38000001</v>
      </c>
      <c r="I161" s="8">
        <f t="shared" si="38"/>
        <v>70616774.010000005</v>
      </c>
      <c r="J161" s="210"/>
    </row>
    <row r="162" spans="1:10" ht="49.5" customHeight="1">
      <c r="A162" s="86" t="s">
        <v>30</v>
      </c>
      <c r="B162" s="14">
        <v>757</v>
      </c>
      <c r="C162" s="15" t="s">
        <v>44</v>
      </c>
      <c r="D162" s="15" t="s">
        <v>19</v>
      </c>
      <c r="E162" s="15" t="s">
        <v>199</v>
      </c>
      <c r="F162" s="15" t="s">
        <v>31</v>
      </c>
      <c r="G162" s="8">
        <f>G163</f>
        <v>64954166.460000001</v>
      </c>
      <c r="H162" s="8">
        <f>H163</f>
        <v>70368222.38000001</v>
      </c>
      <c r="I162" s="8">
        <f>I163</f>
        <v>70616774.010000005</v>
      </c>
      <c r="J162" s="210"/>
    </row>
    <row r="163" spans="1:10">
      <c r="A163" s="86" t="s">
        <v>32</v>
      </c>
      <c r="B163" s="14">
        <v>757</v>
      </c>
      <c r="C163" s="15" t="s">
        <v>44</v>
      </c>
      <c r="D163" s="15" t="s">
        <v>19</v>
      </c>
      <c r="E163" s="15" t="s">
        <v>199</v>
      </c>
      <c r="F163" s="15" t="s">
        <v>33</v>
      </c>
      <c r="G163" s="8">
        <v>64954166.460000001</v>
      </c>
      <c r="H163" s="8">
        <f>75078619.59-4264121.21-446276</f>
        <v>70368222.38000001</v>
      </c>
      <c r="I163" s="8">
        <f>79327171.22-8264121.21-446276</f>
        <v>70616774.010000005</v>
      </c>
      <c r="J163" s="210"/>
    </row>
    <row r="164" spans="1:10" ht="82.5" hidden="1" customHeight="1">
      <c r="A164" s="86" t="s">
        <v>576</v>
      </c>
      <c r="B164" s="14">
        <v>757</v>
      </c>
      <c r="C164" s="15" t="s">
        <v>44</v>
      </c>
      <c r="D164" s="15" t="s">
        <v>19</v>
      </c>
      <c r="E164" s="15" t="s">
        <v>575</v>
      </c>
      <c r="F164" s="15"/>
      <c r="G164" s="8">
        <f>G165+G170+G173+G176</f>
        <v>0</v>
      </c>
      <c r="H164" s="8">
        <f t="shared" ref="H164:I164" si="39">H165</f>
        <v>0</v>
      </c>
      <c r="I164" s="8">
        <f t="shared" si="39"/>
        <v>0</v>
      </c>
      <c r="J164" s="210"/>
    </row>
    <row r="165" spans="1:10" ht="91.5" hidden="1" customHeight="1">
      <c r="A165" s="171" t="s">
        <v>574</v>
      </c>
      <c r="B165" s="14">
        <v>757</v>
      </c>
      <c r="C165" s="15" t="s">
        <v>44</v>
      </c>
      <c r="D165" s="15" t="s">
        <v>19</v>
      </c>
      <c r="E165" s="15" t="s">
        <v>573</v>
      </c>
      <c r="F165" s="14"/>
      <c r="G165" s="8">
        <f>G166+G168</f>
        <v>0</v>
      </c>
      <c r="H165" s="74">
        <v>0</v>
      </c>
      <c r="I165" s="74">
        <v>0</v>
      </c>
      <c r="J165" s="209"/>
    </row>
    <row r="166" spans="1:10" ht="25.5" hidden="1">
      <c r="A166" s="16" t="s">
        <v>30</v>
      </c>
      <c r="B166" s="14">
        <v>757</v>
      </c>
      <c r="C166" s="15" t="s">
        <v>44</v>
      </c>
      <c r="D166" s="15" t="s">
        <v>19</v>
      </c>
      <c r="E166" s="15" t="s">
        <v>573</v>
      </c>
      <c r="F166" s="15" t="s">
        <v>31</v>
      </c>
      <c r="G166" s="8">
        <f>G167</f>
        <v>0</v>
      </c>
      <c r="H166" s="8">
        <f>H167</f>
        <v>0</v>
      </c>
      <c r="I166" s="8">
        <f>I167</f>
        <v>0</v>
      </c>
      <c r="J166" s="210"/>
    </row>
    <row r="167" spans="1:10" hidden="1">
      <c r="A167" s="16" t="s">
        <v>32</v>
      </c>
      <c r="B167" s="14">
        <v>757</v>
      </c>
      <c r="C167" s="15" t="s">
        <v>44</v>
      </c>
      <c r="D167" s="15" t="s">
        <v>19</v>
      </c>
      <c r="E167" s="15" t="s">
        <v>573</v>
      </c>
      <c r="F167" s="15" t="s">
        <v>33</v>
      </c>
      <c r="G167" s="8"/>
      <c r="H167" s="74">
        <v>0</v>
      </c>
      <c r="I167" s="74">
        <v>0</v>
      </c>
      <c r="J167" s="209"/>
    </row>
    <row r="168" spans="1:10" hidden="1">
      <c r="A168" s="16" t="s">
        <v>156</v>
      </c>
      <c r="B168" s="14">
        <v>757</v>
      </c>
      <c r="C168" s="15" t="s">
        <v>44</v>
      </c>
      <c r="D168" s="15" t="s">
        <v>19</v>
      </c>
      <c r="E168" s="15" t="s">
        <v>573</v>
      </c>
      <c r="F168" s="15" t="s">
        <v>157</v>
      </c>
      <c r="G168" s="8">
        <f>G169</f>
        <v>0</v>
      </c>
      <c r="H168" s="74">
        <v>0</v>
      </c>
      <c r="I168" s="74">
        <v>0</v>
      </c>
      <c r="J168" s="209"/>
    </row>
    <row r="169" spans="1:10" hidden="1">
      <c r="A169" s="16" t="s">
        <v>170</v>
      </c>
      <c r="B169" s="14">
        <v>757</v>
      </c>
      <c r="C169" s="15" t="s">
        <v>44</v>
      </c>
      <c r="D169" s="15" t="s">
        <v>19</v>
      </c>
      <c r="E169" s="15" t="s">
        <v>573</v>
      </c>
      <c r="F169" s="15" t="s">
        <v>171</v>
      </c>
      <c r="G169" s="8"/>
      <c r="H169" s="74">
        <v>0</v>
      </c>
      <c r="I169" s="74">
        <v>0</v>
      </c>
      <c r="J169" s="209"/>
    </row>
    <row r="170" spans="1:10" ht="77.25" hidden="1" customHeight="1">
      <c r="A170" s="23" t="s">
        <v>578</v>
      </c>
      <c r="B170" s="14">
        <v>757</v>
      </c>
      <c r="C170" s="15" t="s">
        <v>44</v>
      </c>
      <c r="D170" s="15" t="s">
        <v>19</v>
      </c>
      <c r="E170" s="15" t="s">
        <v>577</v>
      </c>
      <c r="F170" s="14"/>
      <c r="G170" s="8">
        <f>G171</f>
        <v>0</v>
      </c>
      <c r="H170" s="74">
        <v>0</v>
      </c>
      <c r="I170" s="74">
        <v>0</v>
      </c>
      <c r="J170" s="209"/>
    </row>
    <row r="171" spans="1:10" ht="25.5" hidden="1">
      <c r="A171" s="16" t="s">
        <v>30</v>
      </c>
      <c r="B171" s="14">
        <v>757</v>
      </c>
      <c r="C171" s="15" t="s">
        <v>44</v>
      </c>
      <c r="D171" s="15" t="s">
        <v>19</v>
      </c>
      <c r="E171" s="15" t="s">
        <v>577</v>
      </c>
      <c r="F171" s="15" t="s">
        <v>31</v>
      </c>
      <c r="G171" s="8">
        <f>G172</f>
        <v>0</v>
      </c>
      <c r="H171" s="8">
        <f>H172</f>
        <v>0</v>
      </c>
      <c r="I171" s="8">
        <f>I172</f>
        <v>0</v>
      </c>
      <c r="J171" s="210"/>
    </row>
    <row r="172" spans="1:10" hidden="1">
      <c r="A172" s="16" t="s">
        <v>32</v>
      </c>
      <c r="B172" s="14">
        <v>757</v>
      </c>
      <c r="C172" s="15" t="s">
        <v>44</v>
      </c>
      <c r="D172" s="15" t="s">
        <v>19</v>
      </c>
      <c r="E172" s="15" t="s">
        <v>577</v>
      </c>
      <c r="F172" s="15" t="s">
        <v>33</v>
      </c>
      <c r="G172" s="8"/>
      <c r="H172" s="74">
        <v>0</v>
      </c>
      <c r="I172" s="74">
        <v>0</v>
      </c>
      <c r="J172" s="209"/>
    </row>
    <row r="173" spans="1:10" ht="73.5" hidden="1" customHeight="1">
      <c r="A173" s="23" t="s">
        <v>579</v>
      </c>
      <c r="B173" s="14">
        <v>757</v>
      </c>
      <c r="C173" s="15" t="s">
        <v>44</v>
      </c>
      <c r="D173" s="15" t="s">
        <v>19</v>
      </c>
      <c r="E173" s="15" t="s">
        <v>580</v>
      </c>
      <c r="F173" s="14"/>
      <c r="G173" s="8">
        <f>G174</f>
        <v>0</v>
      </c>
      <c r="H173" s="74">
        <v>0</v>
      </c>
      <c r="I173" s="74">
        <v>0</v>
      </c>
      <c r="J173" s="209"/>
    </row>
    <row r="174" spans="1:10" ht="25.5" hidden="1">
      <c r="A174" s="16" t="s">
        <v>30</v>
      </c>
      <c r="B174" s="14">
        <v>757</v>
      </c>
      <c r="C174" s="15" t="s">
        <v>44</v>
      </c>
      <c r="D174" s="15" t="s">
        <v>19</v>
      </c>
      <c r="E174" s="15" t="s">
        <v>580</v>
      </c>
      <c r="F174" s="15" t="s">
        <v>31</v>
      </c>
      <c r="G174" s="8">
        <f>G175</f>
        <v>0</v>
      </c>
      <c r="H174" s="8">
        <f>H175</f>
        <v>0</v>
      </c>
      <c r="I174" s="8">
        <f>I175</f>
        <v>0</v>
      </c>
      <c r="J174" s="210"/>
    </row>
    <row r="175" spans="1:10" hidden="1">
      <c r="A175" s="16" t="s">
        <v>32</v>
      </c>
      <c r="B175" s="14">
        <v>757</v>
      </c>
      <c r="C175" s="15" t="s">
        <v>44</v>
      </c>
      <c r="D175" s="15" t="s">
        <v>19</v>
      </c>
      <c r="E175" s="15" t="s">
        <v>580</v>
      </c>
      <c r="F175" s="15" t="s">
        <v>33</v>
      </c>
      <c r="G175" s="8"/>
      <c r="H175" s="74">
        <v>0</v>
      </c>
      <c r="I175" s="74">
        <v>0</v>
      </c>
      <c r="J175" s="209"/>
    </row>
    <row r="176" spans="1:10" ht="68.25" hidden="1" customHeight="1">
      <c r="A176" s="23" t="s">
        <v>582</v>
      </c>
      <c r="B176" s="14">
        <v>757</v>
      </c>
      <c r="C176" s="15" t="s">
        <v>44</v>
      </c>
      <c r="D176" s="15" t="s">
        <v>19</v>
      </c>
      <c r="E176" s="15" t="s">
        <v>581</v>
      </c>
      <c r="F176" s="14"/>
      <c r="G176" s="8">
        <f>G182+G177</f>
        <v>0</v>
      </c>
      <c r="H176" s="8">
        <f t="shared" ref="H176:I176" si="40">H182+H177</f>
        <v>0</v>
      </c>
      <c r="I176" s="8">
        <f t="shared" si="40"/>
        <v>0</v>
      </c>
      <c r="J176" s="210"/>
    </row>
    <row r="177" spans="1:10" ht="19.5" hidden="1" customHeight="1">
      <c r="A177" s="158" t="s">
        <v>156</v>
      </c>
      <c r="B177" s="14">
        <v>757</v>
      </c>
      <c r="C177" s="15" t="s">
        <v>44</v>
      </c>
      <c r="D177" s="15" t="s">
        <v>19</v>
      </c>
      <c r="E177" s="15" t="s">
        <v>581</v>
      </c>
      <c r="F177" s="14">
        <v>500</v>
      </c>
      <c r="G177" s="8">
        <f>G179</f>
        <v>0</v>
      </c>
      <c r="H177" s="74"/>
      <c r="I177" s="74"/>
      <c r="J177" s="209"/>
    </row>
    <row r="178" spans="1:10" ht="49.5" hidden="1" customHeight="1">
      <c r="A178" s="86"/>
      <c r="B178" s="14"/>
      <c r="C178" s="15"/>
      <c r="D178" s="15"/>
      <c r="E178" s="15"/>
      <c r="F178" s="15"/>
      <c r="G178" s="8"/>
      <c r="H178" s="8"/>
      <c r="I178" s="8"/>
      <c r="J178" s="210"/>
    </row>
    <row r="179" spans="1:10" ht="21.75" hidden="1" customHeight="1">
      <c r="A179" s="158" t="s">
        <v>178</v>
      </c>
      <c r="B179" s="14">
        <v>757</v>
      </c>
      <c r="C179" s="15" t="s">
        <v>44</v>
      </c>
      <c r="D179" s="15" t="s">
        <v>19</v>
      </c>
      <c r="E179" s="15" t="s">
        <v>581</v>
      </c>
      <c r="F179" s="14">
        <v>520</v>
      </c>
      <c r="G179" s="8"/>
      <c r="H179" s="74"/>
      <c r="I179" s="74"/>
      <c r="J179" s="209"/>
    </row>
    <row r="180" spans="1:10" ht="49.5" hidden="1" customHeight="1">
      <c r="A180" s="86"/>
      <c r="B180" s="14"/>
      <c r="C180" s="15"/>
      <c r="D180" s="15"/>
      <c r="E180" s="15"/>
      <c r="F180" s="15"/>
      <c r="G180" s="8"/>
      <c r="H180" s="8"/>
      <c r="I180" s="8"/>
      <c r="J180" s="210"/>
    </row>
    <row r="181" spans="1:10" hidden="1">
      <c r="A181" s="86"/>
      <c r="B181" s="14"/>
      <c r="C181" s="15"/>
      <c r="D181" s="15"/>
      <c r="E181" s="15"/>
      <c r="F181" s="15"/>
      <c r="G181" s="8"/>
      <c r="H181" s="8"/>
      <c r="I181" s="8"/>
      <c r="J181" s="210"/>
    </row>
    <row r="182" spans="1:10" hidden="1">
      <c r="A182" s="16" t="s">
        <v>63</v>
      </c>
      <c r="B182" s="14">
        <v>757</v>
      </c>
      <c r="C182" s="15" t="s">
        <v>44</v>
      </c>
      <c r="D182" s="15" t="s">
        <v>19</v>
      </c>
      <c r="E182" s="15" t="s">
        <v>581</v>
      </c>
      <c r="F182" s="15" t="s">
        <v>64</v>
      </c>
      <c r="G182" s="8">
        <f>G183</f>
        <v>0</v>
      </c>
      <c r="H182" s="8">
        <f>H183</f>
        <v>0</v>
      </c>
      <c r="I182" s="8">
        <f>I183</f>
        <v>0</v>
      </c>
      <c r="J182" s="210"/>
    </row>
    <row r="183" spans="1:10" hidden="1">
      <c r="A183" s="86" t="s">
        <v>180</v>
      </c>
      <c r="B183" s="14">
        <v>757</v>
      </c>
      <c r="C183" s="15" t="s">
        <v>44</v>
      </c>
      <c r="D183" s="15" t="s">
        <v>19</v>
      </c>
      <c r="E183" s="15" t="s">
        <v>581</v>
      </c>
      <c r="F183" s="15" t="s">
        <v>181</v>
      </c>
      <c r="G183" s="8"/>
      <c r="H183" s="74">
        <v>0</v>
      </c>
      <c r="I183" s="74">
        <v>0</v>
      </c>
      <c r="J183" s="209"/>
    </row>
    <row r="184" spans="1:10" ht="31.5" hidden="1" customHeight="1">
      <c r="A184" s="171" t="s">
        <v>821</v>
      </c>
      <c r="B184" s="14">
        <v>757</v>
      </c>
      <c r="C184" s="15" t="s">
        <v>44</v>
      </c>
      <c r="D184" s="15" t="s">
        <v>19</v>
      </c>
      <c r="E184" s="15" t="s">
        <v>751</v>
      </c>
      <c r="F184" s="14"/>
      <c r="G184" s="8">
        <f>G185</f>
        <v>0</v>
      </c>
      <c r="H184" s="8">
        <f t="shared" ref="H184:I184" si="41">H185</f>
        <v>0</v>
      </c>
      <c r="I184" s="8">
        <f t="shared" si="41"/>
        <v>0</v>
      </c>
      <c r="J184" s="210"/>
    </row>
    <row r="185" spans="1:10" ht="49.5" hidden="1" customHeight="1">
      <c r="A185" s="86" t="s">
        <v>30</v>
      </c>
      <c r="B185" s="14">
        <v>757</v>
      </c>
      <c r="C185" s="15" t="s">
        <v>44</v>
      </c>
      <c r="D185" s="15" t="s">
        <v>19</v>
      </c>
      <c r="E185" s="15" t="s">
        <v>751</v>
      </c>
      <c r="F185" s="15" t="s">
        <v>31</v>
      </c>
      <c r="G185" s="8">
        <f>G186</f>
        <v>0</v>
      </c>
      <c r="H185" s="8">
        <f>H186</f>
        <v>0</v>
      </c>
      <c r="I185" s="8">
        <f>I186</f>
        <v>0</v>
      </c>
      <c r="J185" s="210"/>
    </row>
    <row r="186" spans="1:10" hidden="1">
      <c r="A186" s="86" t="s">
        <v>32</v>
      </c>
      <c r="B186" s="14">
        <v>757</v>
      </c>
      <c r="C186" s="15" t="s">
        <v>44</v>
      </c>
      <c r="D186" s="15" t="s">
        <v>19</v>
      </c>
      <c r="E186" s="15" t="s">
        <v>751</v>
      </c>
      <c r="F186" s="15" t="s">
        <v>33</v>
      </c>
      <c r="G186" s="8"/>
      <c r="H186" s="8"/>
      <c r="I186" s="8"/>
      <c r="J186" s="210"/>
    </row>
    <row r="187" spans="1:10" ht="31.5" hidden="1" customHeight="1">
      <c r="A187" s="171" t="s">
        <v>756</v>
      </c>
      <c r="B187" s="14">
        <v>757</v>
      </c>
      <c r="C187" s="15" t="s">
        <v>44</v>
      </c>
      <c r="D187" s="15" t="s">
        <v>19</v>
      </c>
      <c r="E187" s="15" t="s">
        <v>750</v>
      </c>
      <c r="F187" s="14"/>
      <c r="G187" s="8">
        <f>G188</f>
        <v>0</v>
      </c>
      <c r="H187" s="8">
        <f t="shared" ref="H187:I187" si="42">H188</f>
        <v>0</v>
      </c>
      <c r="I187" s="8">
        <f t="shared" si="42"/>
        <v>0</v>
      </c>
      <c r="J187" s="210"/>
    </row>
    <row r="188" spans="1:10" ht="49.5" hidden="1" customHeight="1">
      <c r="A188" s="86" t="s">
        <v>30</v>
      </c>
      <c r="B188" s="14">
        <v>757</v>
      </c>
      <c r="C188" s="15" t="s">
        <v>44</v>
      </c>
      <c r="D188" s="15" t="s">
        <v>19</v>
      </c>
      <c r="E188" s="15" t="s">
        <v>750</v>
      </c>
      <c r="F188" s="15" t="s">
        <v>31</v>
      </c>
      <c r="G188" s="8">
        <f>G189</f>
        <v>0</v>
      </c>
      <c r="H188" s="8">
        <f>H189</f>
        <v>0</v>
      </c>
      <c r="I188" s="8">
        <f>I189</f>
        <v>0</v>
      </c>
      <c r="J188" s="210"/>
    </row>
    <row r="189" spans="1:10" hidden="1">
      <c r="A189" s="86" t="s">
        <v>32</v>
      </c>
      <c r="B189" s="14">
        <v>757</v>
      </c>
      <c r="C189" s="15" t="s">
        <v>44</v>
      </c>
      <c r="D189" s="15" t="s">
        <v>19</v>
      </c>
      <c r="E189" s="15" t="s">
        <v>750</v>
      </c>
      <c r="F189" s="15" t="s">
        <v>33</v>
      </c>
      <c r="G189" s="8"/>
      <c r="H189" s="8"/>
      <c r="I189" s="8"/>
      <c r="J189" s="210"/>
    </row>
    <row r="190" spans="1:10" ht="54.75" customHeight="1">
      <c r="A190" s="171" t="s">
        <v>755</v>
      </c>
      <c r="B190" s="14">
        <v>757</v>
      </c>
      <c r="C190" s="15" t="s">
        <v>44</v>
      </c>
      <c r="D190" s="15" t="s">
        <v>19</v>
      </c>
      <c r="E190" s="15" t="s">
        <v>754</v>
      </c>
      <c r="F190" s="14"/>
      <c r="G190" s="8">
        <f>G191</f>
        <v>0</v>
      </c>
      <c r="H190" s="8">
        <f t="shared" ref="H190:I190" si="43">H191</f>
        <v>150000</v>
      </c>
      <c r="I190" s="8">
        <f t="shared" si="43"/>
        <v>0</v>
      </c>
      <c r="J190" s="210"/>
    </row>
    <row r="191" spans="1:10" ht="49.5" customHeight="1">
      <c r="A191" s="86" t="s">
        <v>30</v>
      </c>
      <c r="B191" s="14">
        <v>757</v>
      </c>
      <c r="C191" s="15" t="s">
        <v>44</v>
      </c>
      <c r="D191" s="15" t="s">
        <v>19</v>
      </c>
      <c r="E191" s="15" t="s">
        <v>754</v>
      </c>
      <c r="F191" s="15" t="s">
        <v>31</v>
      </c>
      <c r="G191" s="8">
        <f>G192</f>
        <v>0</v>
      </c>
      <c r="H191" s="8">
        <f>H192</f>
        <v>150000</v>
      </c>
      <c r="I191" s="8">
        <f>I192</f>
        <v>0</v>
      </c>
      <c r="J191" s="210"/>
    </row>
    <row r="192" spans="1:10">
      <c r="A192" s="86" t="s">
        <v>32</v>
      </c>
      <c r="B192" s="14">
        <v>757</v>
      </c>
      <c r="C192" s="15" t="s">
        <v>44</v>
      </c>
      <c r="D192" s="15" t="s">
        <v>19</v>
      </c>
      <c r="E192" s="15" t="s">
        <v>754</v>
      </c>
      <c r="F192" s="15" t="s">
        <v>33</v>
      </c>
      <c r="G192" s="8">
        <v>0</v>
      </c>
      <c r="H192" s="8">
        <v>150000</v>
      </c>
      <c r="I192" s="8">
        <v>0</v>
      </c>
      <c r="J192" s="210"/>
    </row>
    <row r="193" spans="1:18" ht="54.75" hidden="1" customHeight="1">
      <c r="A193" s="171" t="s">
        <v>787</v>
      </c>
      <c r="B193" s="14">
        <v>757</v>
      </c>
      <c r="C193" s="15" t="s">
        <v>44</v>
      </c>
      <c r="D193" s="15" t="s">
        <v>19</v>
      </c>
      <c r="E193" s="15" t="s">
        <v>786</v>
      </c>
      <c r="F193" s="14"/>
      <c r="G193" s="8">
        <f>G194</f>
        <v>0</v>
      </c>
      <c r="H193" s="8">
        <f t="shared" ref="H193:I193" si="44">H194</f>
        <v>0</v>
      </c>
      <c r="I193" s="8">
        <f t="shared" si="44"/>
        <v>0</v>
      </c>
      <c r="J193" s="210"/>
    </row>
    <row r="194" spans="1:18" ht="49.5" hidden="1" customHeight="1">
      <c r="A194" s="86" t="s">
        <v>30</v>
      </c>
      <c r="B194" s="14">
        <v>757</v>
      </c>
      <c r="C194" s="15" t="s">
        <v>44</v>
      </c>
      <c r="D194" s="15" t="s">
        <v>19</v>
      </c>
      <c r="E194" s="15" t="s">
        <v>786</v>
      </c>
      <c r="F194" s="15" t="s">
        <v>31</v>
      </c>
      <c r="G194" s="8">
        <f>G195</f>
        <v>0</v>
      </c>
      <c r="H194" s="8">
        <f>H195</f>
        <v>0</v>
      </c>
      <c r="I194" s="8">
        <f>I195</f>
        <v>0</v>
      </c>
      <c r="J194" s="210"/>
    </row>
    <row r="195" spans="1:18" hidden="1">
      <c r="A195" s="86" t="s">
        <v>32</v>
      </c>
      <c r="B195" s="14">
        <v>757</v>
      </c>
      <c r="C195" s="15" t="s">
        <v>44</v>
      </c>
      <c r="D195" s="15" t="s">
        <v>19</v>
      </c>
      <c r="E195" s="15" t="s">
        <v>786</v>
      </c>
      <c r="F195" s="15" t="s">
        <v>33</v>
      </c>
      <c r="G195" s="8"/>
      <c r="H195" s="8"/>
      <c r="I195" s="8"/>
      <c r="J195" s="210"/>
    </row>
    <row r="196" spans="1:18" ht="29.25" customHeight="1">
      <c r="A196" s="163" t="s">
        <v>983</v>
      </c>
      <c r="B196" s="14">
        <v>757</v>
      </c>
      <c r="C196" s="15" t="s">
        <v>44</v>
      </c>
      <c r="D196" s="15" t="s">
        <v>19</v>
      </c>
      <c r="E196" s="15" t="s">
        <v>982</v>
      </c>
      <c r="F196" s="14"/>
      <c r="G196" s="8">
        <f>G197</f>
        <v>41031.54</v>
      </c>
      <c r="H196" s="8">
        <f t="shared" ref="H196:I196" si="45">H197</f>
        <v>0</v>
      </c>
      <c r="I196" s="8">
        <f t="shared" si="45"/>
        <v>0</v>
      </c>
      <c r="J196" s="210"/>
    </row>
    <row r="197" spans="1:18" ht="49.5" customHeight="1">
      <c r="A197" s="86" t="s">
        <v>30</v>
      </c>
      <c r="B197" s="14">
        <v>757</v>
      </c>
      <c r="C197" s="15" t="s">
        <v>44</v>
      </c>
      <c r="D197" s="15" t="s">
        <v>19</v>
      </c>
      <c r="E197" s="15" t="s">
        <v>982</v>
      </c>
      <c r="F197" s="15" t="s">
        <v>31</v>
      </c>
      <c r="G197" s="8">
        <f>G198</f>
        <v>41031.54</v>
      </c>
      <c r="H197" s="8">
        <f>H198</f>
        <v>0</v>
      </c>
      <c r="I197" s="8">
        <f>I198</f>
        <v>0</v>
      </c>
      <c r="J197" s="210"/>
    </row>
    <row r="198" spans="1:18">
      <c r="A198" s="86" t="s">
        <v>32</v>
      </c>
      <c r="B198" s="14">
        <v>757</v>
      </c>
      <c r="C198" s="15" t="s">
        <v>44</v>
      </c>
      <c r="D198" s="15" t="s">
        <v>19</v>
      </c>
      <c r="E198" s="15" t="s">
        <v>982</v>
      </c>
      <c r="F198" s="15" t="s">
        <v>33</v>
      </c>
      <c r="G198" s="8">
        <v>41031.54</v>
      </c>
      <c r="H198" s="8">
        <v>0</v>
      </c>
      <c r="I198" s="8">
        <v>0</v>
      </c>
      <c r="J198" s="210"/>
    </row>
    <row r="199" spans="1:18" s="3" customFormat="1" ht="15" customHeight="1">
      <c r="A199" s="168" t="s">
        <v>48</v>
      </c>
      <c r="B199" s="14">
        <v>757</v>
      </c>
      <c r="C199" s="15" t="s">
        <v>44</v>
      </c>
      <c r="D199" s="15" t="s">
        <v>19</v>
      </c>
      <c r="E199" s="15" t="s">
        <v>200</v>
      </c>
      <c r="F199" s="15"/>
      <c r="G199" s="25">
        <f>G200</f>
        <v>7927812.8600000003</v>
      </c>
      <c r="H199" s="25">
        <f t="shared" ref="G199:I207" si="46">H200</f>
        <v>9186412.2799999993</v>
      </c>
      <c r="I199" s="25">
        <f t="shared" si="46"/>
        <v>9777575.25</v>
      </c>
      <c r="J199" s="211"/>
      <c r="K199" s="231"/>
      <c r="L199" s="231"/>
      <c r="M199" s="231"/>
      <c r="N199" s="231"/>
      <c r="O199" s="231"/>
      <c r="P199" s="231"/>
      <c r="Q199" s="231"/>
      <c r="R199" s="231"/>
    </row>
    <row r="200" spans="1:18" ht="25.5">
      <c r="A200" s="86" t="s">
        <v>30</v>
      </c>
      <c r="B200" s="14">
        <v>757</v>
      </c>
      <c r="C200" s="15" t="s">
        <v>44</v>
      </c>
      <c r="D200" s="15" t="s">
        <v>19</v>
      </c>
      <c r="E200" s="15" t="s">
        <v>200</v>
      </c>
      <c r="F200" s="15" t="s">
        <v>31</v>
      </c>
      <c r="G200" s="8">
        <f t="shared" si="46"/>
        <v>7927812.8600000003</v>
      </c>
      <c r="H200" s="8">
        <f t="shared" si="46"/>
        <v>9186412.2799999993</v>
      </c>
      <c r="I200" s="8">
        <f t="shared" si="46"/>
        <v>9777575.25</v>
      </c>
      <c r="J200" s="210"/>
    </row>
    <row r="201" spans="1:18">
      <c r="A201" s="86" t="s">
        <v>32</v>
      </c>
      <c r="B201" s="14">
        <v>757</v>
      </c>
      <c r="C201" s="15" t="s">
        <v>44</v>
      </c>
      <c r="D201" s="15" t="s">
        <v>19</v>
      </c>
      <c r="E201" s="15" t="s">
        <v>200</v>
      </c>
      <c r="F201" s="15" t="s">
        <v>33</v>
      </c>
      <c r="G201" s="8">
        <v>7927812.8600000003</v>
      </c>
      <c r="H201" s="8">
        <v>9186412.2799999993</v>
      </c>
      <c r="I201" s="8">
        <v>9777575.25</v>
      </c>
      <c r="J201" s="210"/>
    </row>
    <row r="202" spans="1:18" s="3" customFormat="1" ht="49.5" hidden="1" customHeight="1">
      <c r="A202" s="168" t="s">
        <v>894</v>
      </c>
      <c r="B202" s="14">
        <v>757</v>
      </c>
      <c r="C202" s="15" t="s">
        <v>44</v>
      </c>
      <c r="D202" s="15" t="s">
        <v>19</v>
      </c>
      <c r="E202" s="15" t="s">
        <v>893</v>
      </c>
      <c r="F202" s="15"/>
      <c r="G202" s="25">
        <f>G203</f>
        <v>0</v>
      </c>
      <c r="H202" s="25">
        <f t="shared" si="46"/>
        <v>0</v>
      </c>
      <c r="I202" s="25">
        <f t="shared" si="46"/>
        <v>0</v>
      </c>
      <c r="J202" s="211"/>
      <c r="K202" s="231"/>
      <c r="L202" s="231"/>
      <c r="M202" s="231"/>
      <c r="N202" s="231"/>
      <c r="O202" s="231"/>
      <c r="P202" s="231"/>
      <c r="Q202" s="231"/>
      <c r="R202" s="231"/>
    </row>
    <row r="203" spans="1:18" ht="25.5" hidden="1">
      <c r="A203" s="86" t="s">
        <v>30</v>
      </c>
      <c r="B203" s="14">
        <v>757</v>
      </c>
      <c r="C203" s="15" t="s">
        <v>44</v>
      </c>
      <c r="D203" s="15" t="s">
        <v>19</v>
      </c>
      <c r="E203" s="15" t="s">
        <v>893</v>
      </c>
      <c r="F203" s="15" t="s">
        <v>31</v>
      </c>
      <c r="G203" s="8">
        <f t="shared" si="46"/>
        <v>0</v>
      </c>
      <c r="H203" s="8">
        <f t="shared" si="46"/>
        <v>0</v>
      </c>
      <c r="I203" s="8">
        <f t="shared" si="46"/>
        <v>0</v>
      </c>
      <c r="J203" s="210"/>
    </row>
    <row r="204" spans="1:18" hidden="1">
      <c r="A204" s="86" t="s">
        <v>32</v>
      </c>
      <c r="B204" s="14">
        <v>757</v>
      </c>
      <c r="C204" s="15" t="s">
        <v>44</v>
      </c>
      <c r="D204" s="15" t="s">
        <v>19</v>
      </c>
      <c r="E204" s="15" t="s">
        <v>893</v>
      </c>
      <c r="F204" s="15" t="s">
        <v>33</v>
      </c>
      <c r="G204" s="8">
        <v>0</v>
      </c>
      <c r="H204" s="8"/>
      <c r="I204" s="8">
        <v>0</v>
      </c>
      <c r="J204" s="210"/>
    </row>
    <row r="205" spans="1:18" ht="27.75" customHeight="1">
      <c r="A205" s="86" t="s">
        <v>932</v>
      </c>
      <c r="B205" s="14">
        <v>757</v>
      </c>
      <c r="C205" s="15" t="s">
        <v>44</v>
      </c>
      <c r="D205" s="15" t="s">
        <v>19</v>
      </c>
      <c r="E205" s="15" t="s">
        <v>933</v>
      </c>
      <c r="F205" s="15"/>
      <c r="G205" s="8">
        <f>G206</f>
        <v>4682558</v>
      </c>
      <c r="H205" s="8">
        <f t="shared" ref="H205:I205" si="47">H206</f>
        <v>0</v>
      </c>
      <c r="I205" s="8">
        <f t="shared" si="47"/>
        <v>0</v>
      </c>
      <c r="J205" s="210"/>
    </row>
    <row r="206" spans="1:18" s="3" customFormat="1" ht="27.75" customHeight="1">
      <c r="A206" s="168" t="s">
        <v>895</v>
      </c>
      <c r="B206" s="14">
        <v>757</v>
      </c>
      <c r="C206" s="15" t="s">
        <v>44</v>
      </c>
      <c r="D206" s="15" t="s">
        <v>19</v>
      </c>
      <c r="E206" s="15" t="s">
        <v>931</v>
      </c>
      <c r="F206" s="15"/>
      <c r="G206" s="25">
        <f>G207</f>
        <v>4682558</v>
      </c>
      <c r="H206" s="25">
        <f t="shared" si="46"/>
        <v>0</v>
      </c>
      <c r="I206" s="25">
        <f t="shared" si="46"/>
        <v>0</v>
      </c>
      <c r="J206" s="211"/>
      <c r="K206" s="231"/>
      <c r="L206" s="231"/>
      <c r="M206" s="231"/>
      <c r="N206" s="231"/>
      <c r="O206" s="231"/>
      <c r="P206" s="231"/>
      <c r="Q206" s="231"/>
      <c r="R206" s="231"/>
    </row>
    <row r="207" spans="1:18" ht="25.5">
      <c r="A207" s="86" t="s">
        <v>30</v>
      </c>
      <c r="B207" s="14">
        <v>757</v>
      </c>
      <c r="C207" s="15" t="s">
        <v>44</v>
      </c>
      <c r="D207" s="15" t="s">
        <v>19</v>
      </c>
      <c r="E207" s="15" t="s">
        <v>931</v>
      </c>
      <c r="F207" s="15" t="s">
        <v>31</v>
      </c>
      <c r="G207" s="8">
        <f t="shared" si="46"/>
        <v>4682558</v>
      </c>
      <c r="H207" s="8">
        <f t="shared" si="46"/>
        <v>0</v>
      </c>
      <c r="I207" s="8">
        <f t="shared" si="46"/>
        <v>0</v>
      </c>
      <c r="J207" s="210"/>
    </row>
    <row r="208" spans="1:18">
      <c r="A208" s="86" t="s">
        <v>32</v>
      </c>
      <c r="B208" s="14">
        <v>757</v>
      </c>
      <c r="C208" s="15" t="s">
        <v>44</v>
      </c>
      <c r="D208" s="15" t="s">
        <v>19</v>
      </c>
      <c r="E208" s="15" t="s">
        <v>931</v>
      </c>
      <c r="F208" s="15" t="s">
        <v>33</v>
      </c>
      <c r="G208" s="8">
        <v>4682558</v>
      </c>
      <c r="H208" s="8">
        <v>0</v>
      </c>
      <c r="I208" s="8">
        <v>0</v>
      </c>
      <c r="J208" s="210"/>
    </row>
    <row r="209" spans="1:18" s="3" customFormat="1" ht="15" customHeight="1">
      <c r="A209" s="169" t="s">
        <v>49</v>
      </c>
      <c r="B209" s="14">
        <v>757</v>
      </c>
      <c r="C209" s="15" t="s">
        <v>44</v>
      </c>
      <c r="D209" s="15" t="s">
        <v>19</v>
      </c>
      <c r="E209" s="15" t="s">
        <v>201</v>
      </c>
      <c r="F209" s="15"/>
      <c r="G209" s="25">
        <f t="shared" ref="G209:I210" si="48">G210</f>
        <v>40105640.340000004</v>
      </c>
      <c r="H209" s="25">
        <f t="shared" si="48"/>
        <v>45400329.390000001</v>
      </c>
      <c r="I209" s="25">
        <f t="shared" si="48"/>
        <v>45387746.920000002</v>
      </c>
      <c r="J209" s="211"/>
      <c r="K209" s="231"/>
      <c r="L209" s="231"/>
      <c r="M209" s="231"/>
      <c r="N209" s="231"/>
      <c r="O209" s="231"/>
      <c r="P209" s="231"/>
      <c r="Q209" s="231"/>
      <c r="R209" s="231"/>
    </row>
    <row r="210" spans="1:18" ht="25.5">
      <c r="A210" s="86" t="s">
        <v>30</v>
      </c>
      <c r="B210" s="14">
        <v>757</v>
      </c>
      <c r="C210" s="15" t="s">
        <v>44</v>
      </c>
      <c r="D210" s="15" t="s">
        <v>19</v>
      </c>
      <c r="E210" s="15" t="s">
        <v>201</v>
      </c>
      <c r="F210" s="15" t="s">
        <v>31</v>
      </c>
      <c r="G210" s="8">
        <f>G211</f>
        <v>40105640.340000004</v>
      </c>
      <c r="H210" s="8">
        <f t="shared" si="48"/>
        <v>45400329.390000001</v>
      </c>
      <c r="I210" s="8">
        <f t="shared" si="48"/>
        <v>45387746.920000002</v>
      </c>
      <c r="J210" s="210"/>
    </row>
    <row r="211" spans="1:18">
      <c r="A211" s="86" t="s">
        <v>32</v>
      </c>
      <c r="B211" s="14">
        <v>757</v>
      </c>
      <c r="C211" s="15" t="s">
        <v>44</v>
      </c>
      <c r="D211" s="15" t="s">
        <v>19</v>
      </c>
      <c r="E211" s="15" t="s">
        <v>201</v>
      </c>
      <c r="F211" s="15" t="s">
        <v>33</v>
      </c>
      <c r="G211" s="8">
        <v>40105640.340000004</v>
      </c>
      <c r="H211" s="8">
        <f>49664450.6-4264121.21</f>
        <v>45400329.390000001</v>
      </c>
      <c r="I211" s="8">
        <f>52651868.13-7264121.21</f>
        <v>45387746.920000002</v>
      </c>
      <c r="J211" s="210"/>
    </row>
    <row r="212" spans="1:18" ht="36" hidden="1" customHeight="1">
      <c r="A212" s="86" t="s">
        <v>545</v>
      </c>
      <c r="B212" s="14">
        <v>757</v>
      </c>
      <c r="C212" s="15" t="s">
        <v>44</v>
      </c>
      <c r="D212" s="15" t="s">
        <v>19</v>
      </c>
      <c r="E212" s="15" t="s">
        <v>546</v>
      </c>
      <c r="F212" s="15"/>
      <c r="G212" s="74">
        <f>G214</f>
        <v>0</v>
      </c>
      <c r="H212" s="74">
        <v>0</v>
      </c>
      <c r="I212" s="74">
        <v>0</v>
      </c>
      <c r="J212" s="209"/>
    </row>
    <row r="213" spans="1:18" ht="36" hidden="1" customHeight="1">
      <c r="A213" s="86" t="s">
        <v>30</v>
      </c>
      <c r="B213" s="14">
        <v>757</v>
      </c>
      <c r="C213" s="15" t="s">
        <v>44</v>
      </c>
      <c r="D213" s="15" t="s">
        <v>19</v>
      </c>
      <c r="E213" s="15" t="s">
        <v>546</v>
      </c>
      <c r="F213" s="15" t="s">
        <v>31</v>
      </c>
      <c r="G213" s="74">
        <f>G214</f>
        <v>0</v>
      </c>
      <c r="H213" s="74">
        <v>0</v>
      </c>
      <c r="I213" s="74">
        <v>0</v>
      </c>
      <c r="J213" s="209"/>
    </row>
    <row r="214" spans="1:18" ht="19.5" hidden="1" customHeight="1">
      <c r="A214" s="16" t="s">
        <v>32</v>
      </c>
      <c r="B214" s="14">
        <v>757</v>
      </c>
      <c r="C214" s="15" t="s">
        <v>44</v>
      </c>
      <c r="D214" s="15" t="s">
        <v>19</v>
      </c>
      <c r="E214" s="15" t="s">
        <v>546</v>
      </c>
      <c r="F214" s="15" t="s">
        <v>33</v>
      </c>
      <c r="G214" s="74"/>
      <c r="H214" s="74">
        <v>0</v>
      </c>
      <c r="I214" s="74">
        <v>0</v>
      </c>
      <c r="J214" s="209"/>
    </row>
    <row r="215" spans="1:18" ht="76.5" hidden="1">
      <c r="A215" s="16" t="s">
        <v>396</v>
      </c>
      <c r="B215" s="14">
        <v>757</v>
      </c>
      <c r="C215" s="15" t="s">
        <v>44</v>
      </c>
      <c r="D215" s="15" t="s">
        <v>19</v>
      </c>
      <c r="E215" s="15" t="s">
        <v>395</v>
      </c>
      <c r="F215" s="15"/>
      <c r="G215" s="8">
        <f>G216</f>
        <v>0</v>
      </c>
      <c r="H215" s="8">
        <f>H216</f>
        <v>0</v>
      </c>
      <c r="I215" s="8">
        <f>I216</f>
        <v>0</v>
      </c>
      <c r="J215" s="210"/>
    </row>
    <row r="216" spans="1:18" hidden="1">
      <c r="A216" s="16" t="s">
        <v>32</v>
      </c>
      <c r="B216" s="14">
        <v>757</v>
      </c>
      <c r="C216" s="15" t="s">
        <v>44</v>
      </c>
      <c r="D216" s="15" t="s">
        <v>19</v>
      </c>
      <c r="E216" s="15" t="s">
        <v>395</v>
      </c>
      <c r="F216" s="15" t="s">
        <v>33</v>
      </c>
      <c r="G216" s="8"/>
      <c r="H216" s="8"/>
      <c r="I216" s="8"/>
      <c r="J216" s="210"/>
    </row>
    <row r="217" spans="1:18" ht="19.5" hidden="1" customHeight="1">
      <c r="A217" s="16" t="s">
        <v>394</v>
      </c>
      <c r="B217" s="14">
        <v>757</v>
      </c>
      <c r="C217" s="15" t="s">
        <v>44</v>
      </c>
      <c r="D217" s="15" t="s">
        <v>19</v>
      </c>
      <c r="E217" s="15" t="s">
        <v>126</v>
      </c>
      <c r="F217" s="15"/>
      <c r="G217" s="74">
        <f>G218</f>
        <v>0</v>
      </c>
      <c r="H217" s="74">
        <v>0</v>
      </c>
      <c r="I217" s="74">
        <v>0</v>
      </c>
      <c r="J217" s="209"/>
    </row>
    <row r="218" spans="1:18" ht="39.75" hidden="1" customHeight="1">
      <c r="A218" s="16" t="s">
        <v>30</v>
      </c>
      <c r="B218" s="14">
        <v>757</v>
      </c>
      <c r="C218" s="15" t="s">
        <v>44</v>
      </c>
      <c r="D218" s="15" t="s">
        <v>19</v>
      </c>
      <c r="E218" s="15" t="s">
        <v>126</v>
      </c>
      <c r="F218" s="15" t="s">
        <v>31</v>
      </c>
      <c r="G218" s="74">
        <f>G219</f>
        <v>0</v>
      </c>
      <c r="H218" s="74">
        <v>0</v>
      </c>
      <c r="I218" s="74">
        <v>0</v>
      </c>
      <c r="J218" s="209"/>
    </row>
    <row r="219" spans="1:18" ht="20.25" hidden="1" customHeight="1">
      <c r="A219" s="16" t="s">
        <v>32</v>
      </c>
      <c r="B219" s="14">
        <v>757</v>
      </c>
      <c r="C219" s="15" t="s">
        <v>44</v>
      </c>
      <c r="D219" s="15" t="s">
        <v>19</v>
      </c>
      <c r="E219" s="15" t="s">
        <v>126</v>
      </c>
      <c r="F219" s="15" t="s">
        <v>33</v>
      </c>
      <c r="G219" s="74"/>
      <c r="H219" s="74">
        <v>0</v>
      </c>
      <c r="I219" s="74">
        <v>0</v>
      </c>
      <c r="J219" s="209"/>
    </row>
    <row r="220" spans="1:18" ht="39" hidden="1" customHeight="1">
      <c r="A220" s="16" t="s">
        <v>184</v>
      </c>
      <c r="B220" s="14">
        <v>757</v>
      </c>
      <c r="C220" s="15" t="s">
        <v>44</v>
      </c>
      <c r="D220" s="15" t="s">
        <v>19</v>
      </c>
      <c r="E220" s="15" t="s">
        <v>183</v>
      </c>
      <c r="F220" s="15"/>
      <c r="G220" s="74">
        <f>G221</f>
        <v>0</v>
      </c>
      <c r="H220" s="74">
        <f t="shared" ref="H220:I220" si="49">H221</f>
        <v>0</v>
      </c>
      <c r="I220" s="74">
        <f t="shared" si="49"/>
        <v>0</v>
      </c>
      <c r="J220" s="209"/>
    </row>
    <row r="221" spans="1:18" ht="39.75" hidden="1" customHeight="1">
      <c r="A221" s="16" t="s">
        <v>30</v>
      </c>
      <c r="B221" s="14">
        <v>757</v>
      </c>
      <c r="C221" s="15" t="s">
        <v>44</v>
      </c>
      <c r="D221" s="15" t="s">
        <v>19</v>
      </c>
      <c r="E221" s="15" t="s">
        <v>183</v>
      </c>
      <c r="F221" s="15" t="s">
        <v>31</v>
      </c>
      <c r="G221" s="74">
        <f>G222</f>
        <v>0</v>
      </c>
      <c r="H221" s="74">
        <f t="shared" ref="H221:I221" si="50">H222</f>
        <v>0</v>
      </c>
      <c r="I221" s="74">
        <f t="shared" si="50"/>
        <v>0</v>
      </c>
      <c r="J221" s="209"/>
    </row>
    <row r="222" spans="1:18" ht="20.25" hidden="1" customHeight="1">
      <c r="A222" s="16" t="s">
        <v>32</v>
      </c>
      <c r="B222" s="14">
        <v>757</v>
      </c>
      <c r="C222" s="15" t="s">
        <v>44</v>
      </c>
      <c r="D222" s="15" t="s">
        <v>19</v>
      </c>
      <c r="E222" s="15" t="s">
        <v>183</v>
      </c>
      <c r="F222" s="15" t="s">
        <v>33</v>
      </c>
      <c r="G222" s="74">
        <v>0</v>
      </c>
      <c r="H222" s="74"/>
      <c r="I222" s="74">
        <v>0</v>
      </c>
      <c r="J222" s="209"/>
    </row>
    <row r="223" spans="1:18" ht="37.5" customHeight="1">
      <c r="A223" s="16" t="s">
        <v>436</v>
      </c>
      <c r="B223" s="14">
        <v>757</v>
      </c>
      <c r="C223" s="15" t="s">
        <v>44</v>
      </c>
      <c r="D223" s="15" t="s">
        <v>19</v>
      </c>
      <c r="E223" s="15" t="s">
        <v>408</v>
      </c>
      <c r="F223" s="15"/>
      <c r="G223" s="8">
        <f t="shared" ref="G223:I224" si="51">G224</f>
        <v>128051.19999999998</v>
      </c>
      <c r="H223" s="8">
        <f t="shared" si="51"/>
        <v>100239.22</v>
      </c>
      <c r="I223" s="8">
        <f t="shared" si="51"/>
        <v>100239.22</v>
      </c>
      <c r="J223" s="210"/>
    </row>
    <row r="224" spans="1:18" ht="25.5">
      <c r="A224" s="16" t="s">
        <v>30</v>
      </c>
      <c r="B224" s="14">
        <v>757</v>
      </c>
      <c r="C224" s="15" t="s">
        <v>44</v>
      </c>
      <c r="D224" s="15" t="s">
        <v>19</v>
      </c>
      <c r="E224" s="15" t="s">
        <v>408</v>
      </c>
      <c r="F224" s="15" t="s">
        <v>31</v>
      </c>
      <c r="G224" s="8">
        <f t="shared" si="51"/>
        <v>128051.19999999998</v>
      </c>
      <c r="H224" s="8">
        <f t="shared" si="51"/>
        <v>100239.22</v>
      </c>
      <c r="I224" s="8">
        <f t="shared" si="51"/>
        <v>100239.22</v>
      </c>
      <c r="J224" s="210"/>
    </row>
    <row r="225" spans="1:18">
      <c r="A225" s="16" t="s">
        <v>32</v>
      </c>
      <c r="B225" s="14">
        <v>757</v>
      </c>
      <c r="C225" s="15" t="s">
        <v>44</v>
      </c>
      <c r="D225" s="15" t="s">
        <v>19</v>
      </c>
      <c r="E225" s="15" t="s">
        <v>408</v>
      </c>
      <c r="F225" s="15" t="s">
        <v>33</v>
      </c>
      <c r="G225" s="8">
        <f>209082.74-100239.22+19207.68</f>
        <v>128051.19999999998</v>
      </c>
      <c r="H225" s="8">
        <v>100239.22</v>
      </c>
      <c r="I225" s="8">
        <v>100239.22</v>
      </c>
      <c r="J225" s="210"/>
    </row>
    <row r="226" spans="1:18" hidden="1">
      <c r="A226" s="16" t="s">
        <v>428</v>
      </c>
      <c r="B226" s="14">
        <v>757</v>
      </c>
      <c r="C226" s="15" t="s">
        <v>44</v>
      </c>
      <c r="D226" s="15" t="s">
        <v>19</v>
      </c>
      <c r="E226" s="15" t="s">
        <v>427</v>
      </c>
      <c r="F226" s="15"/>
      <c r="G226" s="8"/>
      <c r="H226" s="8">
        <f>H227</f>
        <v>0</v>
      </c>
      <c r="I226" s="8">
        <f>I227</f>
        <v>0</v>
      </c>
      <c r="J226" s="210"/>
    </row>
    <row r="227" spans="1:18" hidden="1">
      <c r="A227" s="16" t="s">
        <v>273</v>
      </c>
      <c r="B227" s="14">
        <v>757</v>
      </c>
      <c r="C227" s="15" t="s">
        <v>44</v>
      </c>
      <c r="D227" s="15" t="s">
        <v>19</v>
      </c>
      <c r="E227" s="15" t="s">
        <v>571</v>
      </c>
      <c r="F227" s="15"/>
      <c r="G227" s="8">
        <f>G228</f>
        <v>0</v>
      </c>
      <c r="H227" s="8"/>
      <c r="I227" s="8"/>
      <c r="J227" s="210"/>
    </row>
    <row r="228" spans="1:18" hidden="1">
      <c r="A228" s="16" t="s">
        <v>273</v>
      </c>
      <c r="B228" s="14">
        <v>757</v>
      </c>
      <c r="C228" s="15" t="s">
        <v>44</v>
      </c>
      <c r="D228" s="15" t="s">
        <v>19</v>
      </c>
      <c r="E228" s="15" t="s">
        <v>572</v>
      </c>
      <c r="F228" s="15"/>
      <c r="G228" s="8">
        <f t="shared" ref="G228:I229" si="52">G229</f>
        <v>0</v>
      </c>
      <c r="H228" s="8">
        <f t="shared" si="52"/>
        <v>0</v>
      </c>
      <c r="I228" s="8">
        <f t="shared" si="52"/>
        <v>0</v>
      </c>
      <c r="J228" s="210"/>
    </row>
    <row r="229" spans="1:18" ht="25.5" hidden="1">
      <c r="A229" s="16" t="s">
        <v>30</v>
      </c>
      <c r="B229" s="14">
        <v>757</v>
      </c>
      <c r="C229" s="15" t="s">
        <v>44</v>
      </c>
      <c r="D229" s="15" t="s">
        <v>19</v>
      </c>
      <c r="E229" s="15" t="s">
        <v>572</v>
      </c>
      <c r="F229" s="15" t="s">
        <v>31</v>
      </c>
      <c r="G229" s="8">
        <f t="shared" si="52"/>
        <v>0</v>
      </c>
      <c r="H229" s="8">
        <f t="shared" si="52"/>
        <v>0</v>
      </c>
      <c r="I229" s="8">
        <f t="shared" si="52"/>
        <v>0</v>
      </c>
      <c r="J229" s="210"/>
    </row>
    <row r="230" spans="1:18" hidden="1">
      <c r="A230" s="16" t="s">
        <v>32</v>
      </c>
      <c r="B230" s="14">
        <v>757</v>
      </c>
      <c r="C230" s="15" t="s">
        <v>44</v>
      </c>
      <c r="D230" s="15" t="s">
        <v>19</v>
      </c>
      <c r="E230" s="15" t="s">
        <v>572</v>
      </c>
      <c r="F230" s="15" t="s">
        <v>33</v>
      </c>
      <c r="G230" s="8"/>
      <c r="H230" s="8"/>
      <c r="I230" s="8"/>
      <c r="J230" s="210"/>
    </row>
    <row r="231" spans="1:18" ht="25.5" hidden="1">
      <c r="A231" s="16" t="s">
        <v>169</v>
      </c>
      <c r="B231" s="14">
        <v>757</v>
      </c>
      <c r="C231" s="15" t="s">
        <v>44</v>
      </c>
      <c r="D231" s="15" t="s">
        <v>19</v>
      </c>
      <c r="E231" s="15" t="s">
        <v>410</v>
      </c>
      <c r="F231" s="15"/>
      <c r="G231" s="8">
        <f>G233</f>
        <v>0</v>
      </c>
      <c r="H231" s="8">
        <f>H233</f>
        <v>0</v>
      </c>
      <c r="I231" s="8">
        <f>I233</f>
        <v>0</v>
      </c>
      <c r="J231" s="210"/>
    </row>
    <row r="232" spans="1:18" ht="25.5" hidden="1">
      <c r="A232" s="16" t="s">
        <v>169</v>
      </c>
      <c r="B232" s="14">
        <v>757</v>
      </c>
      <c r="C232" s="15" t="s">
        <v>44</v>
      </c>
      <c r="D232" s="15" t="s">
        <v>19</v>
      </c>
      <c r="E232" s="15" t="s">
        <v>409</v>
      </c>
      <c r="F232" s="15"/>
      <c r="G232" s="8">
        <f t="shared" ref="G232:I233" si="53">G233</f>
        <v>0</v>
      </c>
      <c r="H232" s="8">
        <f t="shared" si="53"/>
        <v>0</v>
      </c>
      <c r="I232" s="8">
        <f t="shared" si="53"/>
        <v>0</v>
      </c>
      <c r="J232" s="210"/>
    </row>
    <row r="233" spans="1:18" ht="25.5" hidden="1">
      <c r="A233" s="16" t="s">
        <v>30</v>
      </c>
      <c r="B233" s="14">
        <v>757</v>
      </c>
      <c r="C233" s="15" t="s">
        <v>44</v>
      </c>
      <c r="D233" s="15" t="s">
        <v>19</v>
      </c>
      <c r="E233" s="15" t="s">
        <v>409</v>
      </c>
      <c r="F233" s="15" t="s">
        <v>31</v>
      </c>
      <c r="G233" s="8">
        <f t="shared" si="53"/>
        <v>0</v>
      </c>
      <c r="H233" s="8">
        <f t="shared" si="53"/>
        <v>0</v>
      </c>
      <c r="I233" s="8">
        <f t="shared" si="53"/>
        <v>0</v>
      </c>
      <c r="J233" s="210"/>
    </row>
    <row r="234" spans="1:18" hidden="1">
      <c r="A234" s="16" t="s">
        <v>32</v>
      </c>
      <c r="B234" s="14">
        <v>757</v>
      </c>
      <c r="C234" s="15" t="s">
        <v>44</v>
      </c>
      <c r="D234" s="15" t="s">
        <v>19</v>
      </c>
      <c r="E234" s="15" t="s">
        <v>409</v>
      </c>
      <c r="F234" s="15" t="s">
        <v>33</v>
      </c>
      <c r="G234" s="8"/>
      <c r="H234" s="8"/>
      <c r="I234" s="8"/>
      <c r="J234" s="210"/>
    </row>
    <row r="235" spans="1:18" s="18" customFormat="1" ht="25.5" hidden="1">
      <c r="A235" s="16" t="s">
        <v>475</v>
      </c>
      <c r="B235" s="14">
        <v>757</v>
      </c>
      <c r="C235" s="15" t="s">
        <v>44</v>
      </c>
      <c r="D235" s="15" t="s">
        <v>19</v>
      </c>
      <c r="E235" s="15" t="s">
        <v>263</v>
      </c>
      <c r="F235" s="15"/>
      <c r="G235" s="74">
        <f>G236</f>
        <v>0</v>
      </c>
      <c r="H235" s="74">
        <f t="shared" ref="H235:I235" si="54">H236</f>
        <v>0</v>
      </c>
      <c r="I235" s="74">
        <f t="shared" si="54"/>
        <v>0</v>
      </c>
      <c r="J235" s="209"/>
      <c r="K235" s="232"/>
      <c r="L235" s="232"/>
      <c r="M235" s="232"/>
      <c r="N235" s="232"/>
      <c r="O235" s="232"/>
      <c r="P235" s="232"/>
      <c r="Q235" s="232"/>
      <c r="R235" s="232"/>
    </row>
    <row r="236" spans="1:18" s="18" customFormat="1" ht="61.5" hidden="1" customHeight="1">
      <c r="A236" s="16" t="s">
        <v>597</v>
      </c>
      <c r="B236" s="14">
        <v>757</v>
      </c>
      <c r="C236" s="15" t="s">
        <v>44</v>
      </c>
      <c r="D236" s="15" t="s">
        <v>19</v>
      </c>
      <c r="E236" s="15" t="s">
        <v>596</v>
      </c>
      <c r="F236" s="15"/>
      <c r="G236" s="74">
        <f>G237</f>
        <v>0</v>
      </c>
      <c r="H236" s="74">
        <f t="shared" ref="H236:I237" si="55">H237</f>
        <v>0</v>
      </c>
      <c r="I236" s="74">
        <f t="shared" si="55"/>
        <v>0</v>
      </c>
      <c r="J236" s="209"/>
      <c r="K236" s="232"/>
      <c r="L236" s="232"/>
      <c r="M236" s="232"/>
      <c r="N236" s="232"/>
      <c r="O236" s="232"/>
      <c r="P236" s="232"/>
      <c r="Q236" s="232"/>
      <c r="R236" s="232"/>
    </row>
    <row r="237" spans="1:18" s="18" customFormat="1" ht="25.5" hidden="1">
      <c r="A237" s="16" t="s">
        <v>30</v>
      </c>
      <c r="B237" s="14">
        <v>757</v>
      </c>
      <c r="C237" s="15" t="s">
        <v>44</v>
      </c>
      <c r="D237" s="15" t="s">
        <v>19</v>
      </c>
      <c r="E237" s="15" t="s">
        <v>596</v>
      </c>
      <c r="F237" s="15" t="s">
        <v>31</v>
      </c>
      <c r="G237" s="74">
        <f>G238</f>
        <v>0</v>
      </c>
      <c r="H237" s="74">
        <f t="shared" si="55"/>
        <v>0</v>
      </c>
      <c r="I237" s="74">
        <f t="shared" si="55"/>
        <v>0</v>
      </c>
      <c r="J237" s="209"/>
      <c r="K237" s="232"/>
      <c r="L237" s="232"/>
      <c r="M237" s="232"/>
      <c r="N237" s="232"/>
      <c r="O237" s="232"/>
      <c r="P237" s="232"/>
      <c r="Q237" s="232"/>
      <c r="R237" s="232"/>
    </row>
    <row r="238" spans="1:18" s="18" customFormat="1" hidden="1">
      <c r="A238" s="16" t="s">
        <v>32</v>
      </c>
      <c r="B238" s="14">
        <v>757</v>
      </c>
      <c r="C238" s="15" t="s">
        <v>44</v>
      </c>
      <c r="D238" s="15" t="s">
        <v>19</v>
      </c>
      <c r="E238" s="15" t="s">
        <v>596</v>
      </c>
      <c r="F238" s="15" t="s">
        <v>33</v>
      </c>
      <c r="G238" s="74"/>
      <c r="H238" s="74">
        <v>0</v>
      </c>
      <c r="I238" s="74">
        <v>0</v>
      </c>
      <c r="J238" s="209"/>
      <c r="K238" s="232"/>
      <c r="L238" s="232"/>
      <c r="M238" s="232"/>
      <c r="N238" s="232"/>
      <c r="O238" s="232"/>
      <c r="P238" s="232"/>
      <c r="Q238" s="232"/>
      <c r="R238" s="232"/>
    </row>
    <row r="239" spans="1:18" ht="41.25" hidden="1" customHeight="1">
      <c r="A239" s="16" t="s">
        <v>524</v>
      </c>
      <c r="B239" s="14">
        <v>757</v>
      </c>
      <c r="C239" s="15" t="s">
        <v>44</v>
      </c>
      <c r="D239" s="15" t="s">
        <v>19</v>
      </c>
      <c r="E239" s="15" t="s">
        <v>523</v>
      </c>
      <c r="F239" s="15"/>
      <c r="G239" s="74">
        <f>G240</f>
        <v>0</v>
      </c>
      <c r="H239" s="74">
        <f t="shared" ref="H239:I240" si="56">H240</f>
        <v>0</v>
      </c>
      <c r="I239" s="74">
        <f t="shared" si="56"/>
        <v>0</v>
      </c>
      <c r="J239" s="209"/>
    </row>
    <row r="240" spans="1:18" ht="45" hidden="1" customHeight="1">
      <c r="A240" s="16" t="s">
        <v>30</v>
      </c>
      <c r="B240" s="14">
        <v>757</v>
      </c>
      <c r="C240" s="15" t="s">
        <v>44</v>
      </c>
      <c r="D240" s="15" t="s">
        <v>19</v>
      </c>
      <c r="E240" s="15" t="s">
        <v>523</v>
      </c>
      <c r="F240" s="15" t="s">
        <v>31</v>
      </c>
      <c r="G240" s="74">
        <f>G241</f>
        <v>0</v>
      </c>
      <c r="H240" s="74">
        <f t="shared" si="56"/>
        <v>0</v>
      </c>
      <c r="I240" s="74">
        <f t="shared" si="56"/>
        <v>0</v>
      </c>
      <c r="J240" s="209"/>
      <c r="K240" s="209"/>
      <c r="L240" s="209"/>
    </row>
    <row r="241" spans="1:12" ht="19.5" hidden="1" customHeight="1">
      <c r="A241" s="16" t="s">
        <v>32</v>
      </c>
      <c r="B241" s="14">
        <v>757</v>
      </c>
      <c r="C241" s="15" t="s">
        <v>44</v>
      </c>
      <c r="D241" s="15" t="s">
        <v>19</v>
      </c>
      <c r="E241" s="15" t="s">
        <v>523</v>
      </c>
      <c r="F241" s="15" t="s">
        <v>33</v>
      </c>
      <c r="G241" s="74">
        <v>0</v>
      </c>
      <c r="H241" s="74"/>
      <c r="I241" s="74"/>
      <c r="J241" s="209"/>
    </row>
    <row r="242" spans="1:12" ht="37.5" customHeight="1">
      <c r="A242" s="16" t="s">
        <v>184</v>
      </c>
      <c r="B242" s="14">
        <v>757</v>
      </c>
      <c r="C242" s="15" t="s">
        <v>44</v>
      </c>
      <c r="D242" s="15" t="s">
        <v>19</v>
      </c>
      <c r="E242" s="15" t="s">
        <v>183</v>
      </c>
      <c r="F242" s="15"/>
      <c r="G242" s="8">
        <f>G243</f>
        <v>0</v>
      </c>
      <c r="H242" s="8">
        <f t="shared" ref="H242:I242" si="57">H243</f>
        <v>1470600</v>
      </c>
      <c r="I242" s="8">
        <f t="shared" si="57"/>
        <v>0</v>
      </c>
      <c r="J242" s="210"/>
    </row>
    <row r="243" spans="1:12" ht="25.5">
      <c r="A243" s="16" t="s">
        <v>30</v>
      </c>
      <c r="B243" s="14">
        <v>757</v>
      </c>
      <c r="C243" s="15" t="s">
        <v>44</v>
      </c>
      <c r="D243" s="15" t="s">
        <v>19</v>
      </c>
      <c r="E243" s="15" t="s">
        <v>183</v>
      </c>
      <c r="F243" s="15" t="s">
        <v>31</v>
      </c>
      <c r="G243" s="8">
        <f>G244</f>
        <v>0</v>
      </c>
      <c r="H243" s="8">
        <f t="shared" ref="H243:I243" si="58">H244</f>
        <v>1470600</v>
      </c>
      <c r="I243" s="8">
        <f t="shared" si="58"/>
        <v>0</v>
      </c>
      <c r="J243" s="210"/>
    </row>
    <row r="244" spans="1:12">
      <c r="A244" s="16" t="s">
        <v>32</v>
      </c>
      <c r="B244" s="14">
        <v>757</v>
      </c>
      <c r="C244" s="15" t="s">
        <v>44</v>
      </c>
      <c r="D244" s="15" t="s">
        <v>19</v>
      </c>
      <c r="E244" s="15" t="s">
        <v>183</v>
      </c>
      <c r="F244" s="15" t="s">
        <v>33</v>
      </c>
      <c r="G244" s="8">
        <v>0</v>
      </c>
      <c r="H244" s="8">
        <f>220600+1250000</f>
        <v>1470600</v>
      </c>
      <c r="I244" s="8">
        <v>0</v>
      </c>
      <c r="J244" s="210"/>
    </row>
    <row r="245" spans="1:12" ht="26.25" customHeight="1">
      <c r="A245" s="16" t="s">
        <v>935</v>
      </c>
      <c r="B245" s="14">
        <v>757</v>
      </c>
      <c r="C245" s="15" t="s">
        <v>44</v>
      </c>
      <c r="D245" s="15" t="s">
        <v>19</v>
      </c>
      <c r="E245" s="15" t="s">
        <v>934</v>
      </c>
      <c r="F245" s="15"/>
      <c r="G245" s="74">
        <f>G246</f>
        <v>12715225.859999999</v>
      </c>
      <c r="H245" s="74">
        <f t="shared" ref="H245:I245" si="59">H246</f>
        <v>0</v>
      </c>
      <c r="I245" s="74">
        <f t="shared" si="59"/>
        <v>0</v>
      </c>
      <c r="J245" s="209"/>
    </row>
    <row r="246" spans="1:12" ht="43.5" customHeight="1">
      <c r="A246" s="16" t="s">
        <v>30</v>
      </c>
      <c r="B246" s="14">
        <v>757</v>
      </c>
      <c r="C246" s="15" t="s">
        <v>44</v>
      </c>
      <c r="D246" s="15" t="s">
        <v>19</v>
      </c>
      <c r="E246" s="15" t="s">
        <v>934</v>
      </c>
      <c r="F246" s="15" t="s">
        <v>31</v>
      </c>
      <c r="G246" s="74">
        <f>G247</f>
        <v>12715225.859999999</v>
      </c>
      <c r="H246" s="74">
        <f t="shared" ref="H246:I246" si="60">H247</f>
        <v>0</v>
      </c>
      <c r="I246" s="74">
        <f t="shared" si="60"/>
        <v>0</v>
      </c>
      <c r="J246" s="209"/>
      <c r="K246" s="209"/>
      <c r="L246" s="209"/>
    </row>
    <row r="247" spans="1:12" ht="20.25" customHeight="1">
      <c r="A247" s="16" t="s">
        <v>32</v>
      </c>
      <c r="B247" s="14">
        <v>757</v>
      </c>
      <c r="C247" s="15" t="s">
        <v>44</v>
      </c>
      <c r="D247" s="15" t="s">
        <v>19</v>
      </c>
      <c r="E247" s="15" t="s">
        <v>934</v>
      </c>
      <c r="F247" s="15" t="s">
        <v>33</v>
      </c>
      <c r="G247" s="74">
        <v>12715225.859999999</v>
      </c>
      <c r="H247" s="74">
        <v>0</v>
      </c>
      <c r="I247" s="74">
        <v>0</v>
      </c>
      <c r="J247" s="209"/>
    </row>
    <row r="248" spans="1:12" ht="65.25" customHeight="1">
      <c r="A248" s="16" t="s">
        <v>692</v>
      </c>
      <c r="B248" s="14">
        <v>757</v>
      </c>
      <c r="C248" s="15" t="s">
        <v>44</v>
      </c>
      <c r="D248" s="15" t="s">
        <v>19</v>
      </c>
      <c r="E248" s="15" t="s">
        <v>691</v>
      </c>
      <c r="F248" s="15"/>
      <c r="G248" s="74">
        <f>G249</f>
        <v>0</v>
      </c>
      <c r="H248" s="74">
        <f t="shared" ref="H248:H259" si="61">H249</f>
        <v>5261649.8699999992</v>
      </c>
      <c r="I248" s="74">
        <f t="shared" ref="I248:I259" si="62">I249</f>
        <v>0</v>
      </c>
      <c r="J248" s="209"/>
    </row>
    <row r="249" spans="1:12" ht="45" customHeight="1">
      <c r="A249" s="16" t="s">
        <v>30</v>
      </c>
      <c r="B249" s="14">
        <v>757</v>
      </c>
      <c r="C249" s="15" t="s">
        <v>44</v>
      </c>
      <c r="D249" s="15" t="s">
        <v>19</v>
      </c>
      <c r="E249" s="15" t="s">
        <v>691</v>
      </c>
      <c r="F249" s="15" t="s">
        <v>31</v>
      </c>
      <c r="G249" s="74">
        <f>G250</f>
        <v>0</v>
      </c>
      <c r="H249" s="74">
        <f t="shared" si="61"/>
        <v>5261649.8699999992</v>
      </c>
      <c r="I249" s="74">
        <f t="shared" si="62"/>
        <v>0</v>
      </c>
      <c r="J249" s="209"/>
      <c r="K249" s="209"/>
      <c r="L249" s="209"/>
    </row>
    <row r="250" spans="1:12" ht="28.5" customHeight="1">
      <c r="A250" s="16" t="s">
        <v>32</v>
      </c>
      <c r="B250" s="14">
        <v>757</v>
      </c>
      <c r="C250" s="15" t="s">
        <v>44</v>
      </c>
      <c r="D250" s="15" t="s">
        <v>19</v>
      </c>
      <c r="E250" s="15" t="s">
        <v>691</v>
      </c>
      <c r="F250" s="15" t="s">
        <v>33</v>
      </c>
      <c r="G250" s="74">
        <v>0</v>
      </c>
      <c r="H250" s="74">
        <f>784764.71+4472402.39+4482.77</f>
        <v>5261649.8699999992</v>
      </c>
      <c r="I250" s="74">
        <v>0</v>
      </c>
      <c r="J250" s="209"/>
    </row>
    <row r="251" spans="1:12" ht="28.5" customHeight="1">
      <c r="A251" s="16" t="s">
        <v>943</v>
      </c>
      <c r="B251" s="14">
        <v>757</v>
      </c>
      <c r="C251" s="15" t="s">
        <v>44</v>
      </c>
      <c r="D251" s="15" t="s">
        <v>19</v>
      </c>
      <c r="E251" s="15" t="s">
        <v>942</v>
      </c>
      <c r="F251" s="15"/>
      <c r="G251" s="74">
        <f>G252</f>
        <v>65359.48</v>
      </c>
      <c r="H251" s="74">
        <f t="shared" ref="H251:I251" si="63">H252</f>
        <v>0</v>
      </c>
      <c r="I251" s="74">
        <f t="shared" si="63"/>
        <v>0</v>
      </c>
      <c r="J251" s="209"/>
    </row>
    <row r="252" spans="1:12" ht="36" customHeight="1">
      <c r="A252" s="16" t="s">
        <v>944</v>
      </c>
      <c r="B252" s="14">
        <v>757</v>
      </c>
      <c r="C252" s="15" t="s">
        <v>44</v>
      </c>
      <c r="D252" s="15" t="s">
        <v>19</v>
      </c>
      <c r="E252" s="15" t="s">
        <v>941</v>
      </c>
      <c r="F252" s="15"/>
      <c r="G252" s="74">
        <f>G253</f>
        <v>65359.48</v>
      </c>
      <c r="H252" s="74">
        <f t="shared" si="61"/>
        <v>0</v>
      </c>
      <c r="I252" s="74">
        <f t="shared" si="62"/>
        <v>0</v>
      </c>
      <c r="J252" s="209"/>
    </row>
    <row r="253" spans="1:12" ht="41.25" customHeight="1">
      <c r="A253" s="16" t="s">
        <v>30</v>
      </c>
      <c r="B253" s="14">
        <v>757</v>
      </c>
      <c r="C253" s="15" t="s">
        <v>44</v>
      </c>
      <c r="D253" s="15" t="s">
        <v>19</v>
      </c>
      <c r="E253" s="15" t="s">
        <v>941</v>
      </c>
      <c r="F253" s="15" t="s">
        <v>31</v>
      </c>
      <c r="G253" s="74">
        <f>G254</f>
        <v>65359.48</v>
      </c>
      <c r="H253" s="74">
        <f t="shared" si="61"/>
        <v>0</v>
      </c>
      <c r="I253" s="74">
        <f t="shared" si="62"/>
        <v>0</v>
      </c>
      <c r="J253" s="209"/>
      <c r="K253" s="209"/>
      <c r="L253" s="209"/>
    </row>
    <row r="254" spans="1:12" ht="22.5" customHeight="1">
      <c r="A254" s="16" t="s">
        <v>32</v>
      </c>
      <c r="B254" s="14">
        <v>757</v>
      </c>
      <c r="C254" s="15" t="s">
        <v>44</v>
      </c>
      <c r="D254" s="15" t="s">
        <v>19</v>
      </c>
      <c r="E254" s="15" t="s">
        <v>941</v>
      </c>
      <c r="F254" s="15" t="s">
        <v>33</v>
      </c>
      <c r="G254" s="74">
        <v>65359.48</v>
      </c>
      <c r="H254" s="74">
        <v>0</v>
      </c>
      <c r="I254" s="74">
        <v>0</v>
      </c>
      <c r="J254" s="209"/>
    </row>
    <row r="255" spans="1:12" ht="48" hidden="1" customHeight="1">
      <c r="A255" s="16" t="s">
        <v>775</v>
      </c>
      <c r="B255" s="14">
        <v>757</v>
      </c>
      <c r="C255" s="15" t="s">
        <v>44</v>
      </c>
      <c r="D255" s="15" t="s">
        <v>19</v>
      </c>
      <c r="E255" s="15" t="s">
        <v>774</v>
      </c>
      <c r="F255" s="15"/>
      <c r="G255" s="74">
        <f>G256</f>
        <v>0</v>
      </c>
      <c r="H255" s="74">
        <f t="shared" si="61"/>
        <v>0</v>
      </c>
      <c r="I255" s="74">
        <f t="shared" si="62"/>
        <v>0</v>
      </c>
      <c r="J255" s="209"/>
    </row>
    <row r="256" spans="1:12" ht="24" hidden="1" customHeight="1">
      <c r="A256" s="86" t="s">
        <v>63</v>
      </c>
      <c r="B256" s="14">
        <v>757</v>
      </c>
      <c r="C256" s="15" t="s">
        <v>44</v>
      </c>
      <c r="D256" s="15" t="s">
        <v>19</v>
      </c>
      <c r="E256" s="15" t="s">
        <v>774</v>
      </c>
      <c r="F256" s="15" t="s">
        <v>64</v>
      </c>
      <c r="G256" s="74">
        <f>G257</f>
        <v>0</v>
      </c>
      <c r="H256" s="74">
        <f t="shared" si="61"/>
        <v>0</v>
      </c>
      <c r="I256" s="74">
        <f t="shared" si="62"/>
        <v>0</v>
      </c>
      <c r="J256" s="209"/>
      <c r="K256" s="209"/>
      <c r="L256" s="209"/>
    </row>
    <row r="257" spans="1:12" ht="29.25" hidden="1" customHeight="1">
      <c r="A257" s="86" t="s">
        <v>180</v>
      </c>
      <c r="B257" s="14">
        <v>757</v>
      </c>
      <c r="C257" s="15" t="s">
        <v>44</v>
      </c>
      <c r="D257" s="15" t="s">
        <v>19</v>
      </c>
      <c r="E257" s="15" t="s">
        <v>774</v>
      </c>
      <c r="F257" s="15" t="s">
        <v>181</v>
      </c>
      <c r="G257" s="74"/>
      <c r="H257" s="74"/>
      <c r="I257" s="74"/>
      <c r="J257" s="209"/>
    </row>
    <row r="258" spans="1:12" ht="30" hidden="1" customHeight="1">
      <c r="A258" s="16" t="s">
        <v>775</v>
      </c>
      <c r="B258" s="14">
        <v>757</v>
      </c>
      <c r="C258" s="15" t="s">
        <v>44</v>
      </c>
      <c r="D258" s="15" t="s">
        <v>19</v>
      </c>
      <c r="E258" s="15" t="s">
        <v>575</v>
      </c>
      <c r="F258" s="15"/>
      <c r="G258" s="74">
        <f>G259</f>
        <v>0</v>
      </c>
      <c r="H258" s="74">
        <f t="shared" si="61"/>
        <v>0</v>
      </c>
      <c r="I258" s="74">
        <f t="shared" si="62"/>
        <v>0</v>
      </c>
      <c r="J258" s="209"/>
    </row>
    <row r="259" spans="1:12" ht="41.25" hidden="1" customHeight="1">
      <c r="A259" s="16" t="s">
        <v>30</v>
      </c>
      <c r="B259" s="14">
        <v>757</v>
      </c>
      <c r="C259" s="15" t="s">
        <v>44</v>
      </c>
      <c r="D259" s="15" t="s">
        <v>19</v>
      </c>
      <c r="E259" s="15" t="s">
        <v>575</v>
      </c>
      <c r="F259" s="15" t="s">
        <v>31</v>
      </c>
      <c r="G259" s="74">
        <f>G260</f>
        <v>0</v>
      </c>
      <c r="H259" s="74">
        <f t="shared" si="61"/>
        <v>0</v>
      </c>
      <c r="I259" s="74">
        <f t="shared" si="62"/>
        <v>0</v>
      </c>
      <c r="J259" s="209"/>
      <c r="K259" s="209"/>
      <c r="L259" s="209"/>
    </row>
    <row r="260" spans="1:12" ht="16.5" hidden="1" customHeight="1">
      <c r="A260" s="16" t="s">
        <v>32</v>
      </c>
      <c r="B260" s="14">
        <v>757</v>
      </c>
      <c r="C260" s="15" t="s">
        <v>44</v>
      </c>
      <c r="D260" s="15" t="s">
        <v>19</v>
      </c>
      <c r="E260" s="15" t="s">
        <v>575</v>
      </c>
      <c r="F260" s="15" t="s">
        <v>33</v>
      </c>
      <c r="G260" s="74"/>
      <c r="H260" s="74"/>
      <c r="I260" s="74"/>
      <c r="J260" s="209"/>
    </row>
    <row r="261" spans="1:12" ht="25.5">
      <c r="A261" s="16" t="s">
        <v>859</v>
      </c>
      <c r="B261" s="14">
        <v>757</v>
      </c>
      <c r="C261" s="15" t="s">
        <v>44</v>
      </c>
      <c r="D261" s="15" t="s">
        <v>19</v>
      </c>
      <c r="E261" s="15" t="s">
        <v>872</v>
      </c>
      <c r="F261" s="15"/>
      <c r="G261" s="74">
        <f>G262</f>
        <v>553046.07999999996</v>
      </c>
      <c r="H261" s="74">
        <f t="shared" ref="H261:I261" si="64">H262</f>
        <v>770400</v>
      </c>
      <c r="I261" s="74">
        <f t="shared" si="64"/>
        <v>770400</v>
      </c>
      <c r="J261" s="209"/>
    </row>
    <row r="262" spans="1:12" ht="25.5">
      <c r="A262" s="16" t="s">
        <v>30</v>
      </c>
      <c r="B262" s="14">
        <v>757</v>
      </c>
      <c r="C262" s="15" t="s">
        <v>44</v>
      </c>
      <c r="D262" s="15" t="s">
        <v>19</v>
      </c>
      <c r="E262" s="15" t="s">
        <v>872</v>
      </c>
      <c r="F262" s="15" t="s">
        <v>31</v>
      </c>
      <c r="G262" s="74">
        <f>G263</f>
        <v>553046.07999999996</v>
      </c>
      <c r="H262" s="74">
        <f>H263</f>
        <v>770400</v>
      </c>
      <c r="I262" s="74">
        <f>I263</f>
        <v>770400</v>
      </c>
      <c r="J262" s="209"/>
    </row>
    <row r="263" spans="1:12" ht="19.5" customHeight="1">
      <c r="A263" s="16" t="s">
        <v>32</v>
      </c>
      <c r="B263" s="14">
        <v>757</v>
      </c>
      <c r="C263" s="15" t="s">
        <v>44</v>
      </c>
      <c r="D263" s="15" t="s">
        <v>19</v>
      </c>
      <c r="E263" s="15" t="s">
        <v>872</v>
      </c>
      <c r="F263" s="15" t="s">
        <v>33</v>
      </c>
      <c r="G263" s="74">
        <v>553046.07999999996</v>
      </c>
      <c r="H263" s="74">
        <f>700400+30000+40000</f>
        <v>770400</v>
      </c>
      <c r="I263" s="74">
        <f>700400+30000+40000</f>
        <v>770400</v>
      </c>
      <c r="J263" s="209"/>
    </row>
    <row r="264" spans="1:12">
      <c r="A264" s="16" t="s">
        <v>861</v>
      </c>
      <c r="B264" s="14">
        <v>757</v>
      </c>
      <c r="C264" s="15" t="s">
        <v>44</v>
      </c>
      <c r="D264" s="15" t="s">
        <v>19</v>
      </c>
      <c r="E264" s="15" t="s">
        <v>860</v>
      </c>
      <c r="F264" s="15"/>
      <c r="G264" s="74">
        <f>G265</f>
        <v>322000</v>
      </c>
      <c r="H264" s="74">
        <f t="shared" ref="H264:I264" si="65">H265</f>
        <v>1053000</v>
      </c>
      <c r="I264" s="74">
        <f t="shared" si="65"/>
        <v>1179000</v>
      </c>
      <c r="J264" s="209"/>
    </row>
    <row r="265" spans="1:12" ht="25.5">
      <c r="A265" s="16" t="s">
        <v>30</v>
      </c>
      <c r="B265" s="14">
        <v>757</v>
      </c>
      <c r="C265" s="15" t="s">
        <v>44</v>
      </c>
      <c r="D265" s="15" t="s">
        <v>19</v>
      </c>
      <c r="E265" s="15" t="s">
        <v>860</v>
      </c>
      <c r="F265" s="15" t="s">
        <v>31</v>
      </c>
      <c r="G265" s="74">
        <f>G266</f>
        <v>322000</v>
      </c>
      <c r="H265" s="74">
        <f>H266</f>
        <v>1053000</v>
      </c>
      <c r="I265" s="74">
        <f>I266</f>
        <v>1179000</v>
      </c>
      <c r="J265" s="209"/>
    </row>
    <row r="266" spans="1:12" ht="19.5" customHeight="1">
      <c r="A266" s="16" t="s">
        <v>32</v>
      </c>
      <c r="B266" s="14">
        <v>757</v>
      </c>
      <c r="C266" s="15" t="s">
        <v>44</v>
      </c>
      <c r="D266" s="15" t="s">
        <v>19</v>
      </c>
      <c r="E266" s="15" t="s">
        <v>860</v>
      </c>
      <c r="F266" s="15" t="s">
        <v>33</v>
      </c>
      <c r="G266" s="74">
        <f>171000+63000+88000</f>
        <v>322000</v>
      </c>
      <c r="H266" s="74">
        <f>486000+36000+531000</f>
        <v>1053000</v>
      </c>
      <c r="I266" s="74">
        <f>486000+90000+603000</f>
        <v>1179000</v>
      </c>
      <c r="J266" s="209"/>
    </row>
    <row r="267" spans="1:12" ht="25.5">
      <c r="A267" s="16" t="s">
        <v>856</v>
      </c>
      <c r="B267" s="14">
        <v>757</v>
      </c>
      <c r="C267" s="15" t="s">
        <v>44</v>
      </c>
      <c r="D267" s="15" t="s">
        <v>19</v>
      </c>
      <c r="E267" s="15" t="s">
        <v>855</v>
      </c>
      <c r="F267" s="15"/>
      <c r="G267" s="74">
        <f>G268</f>
        <v>15000</v>
      </c>
      <c r="H267" s="74">
        <f t="shared" ref="H267:I267" si="66">H268</f>
        <v>15000</v>
      </c>
      <c r="I267" s="74">
        <f t="shared" si="66"/>
        <v>15000</v>
      </c>
      <c r="J267" s="209"/>
    </row>
    <row r="268" spans="1:12" ht="25.5">
      <c r="A268" s="16" t="s">
        <v>30</v>
      </c>
      <c r="B268" s="14">
        <v>757</v>
      </c>
      <c r="C268" s="15" t="s">
        <v>44</v>
      </c>
      <c r="D268" s="15" t="s">
        <v>19</v>
      </c>
      <c r="E268" s="15" t="s">
        <v>855</v>
      </c>
      <c r="F268" s="15" t="s">
        <v>31</v>
      </c>
      <c r="G268" s="74">
        <f>G269</f>
        <v>15000</v>
      </c>
      <c r="H268" s="74">
        <f>H269</f>
        <v>15000</v>
      </c>
      <c r="I268" s="74">
        <f>I269</f>
        <v>15000</v>
      </c>
      <c r="J268" s="209"/>
    </row>
    <row r="269" spans="1:12" ht="19.5" customHeight="1">
      <c r="A269" s="16" t="s">
        <v>32</v>
      </c>
      <c r="B269" s="14">
        <v>757</v>
      </c>
      <c r="C269" s="15" t="s">
        <v>44</v>
      </c>
      <c r="D269" s="15" t="s">
        <v>19</v>
      </c>
      <c r="E269" s="15" t="s">
        <v>855</v>
      </c>
      <c r="F269" s="15" t="s">
        <v>33</v>
      </c>
      <c r="G269" s="74">
        <v>15000</v>
      </c>
      <c r="H269" s="74">
        <v>15000</v>
      </c>
      <c r="I269" s="74">
        <v>15000</v>
      </c>
      <c r="J269" s="209"/>
    </row>
    <row r="270" spans="1:12" ht="38.25">
      <c r="A270" s="16" t="s">
        <v>863</v>
      </c>
      <c r="B270" s="14">
        <v>757</v>
      </c>
      <c r="C270" s="15" t="s">
        <v>44</v>
      </c>
      <c r="D270" s="15" t="s">
        <v>19</v>
      </c>
      <c r="E270" s="15" t="s">
        <v>862</v>
      </c>
      <c r="F270" s="15"/>
      <c r="G270" s="74">
        <f>G271</f>
        <v>210000</v>
      </c>
      <c r="H270" s="74">
        <f t="shared" ref="H270:I270" si="67">H271</f>
        <v>0</v>
      </c>
      <c r="I270" s="74">
        <f t="shared" si="67"/>
        <v>0</v>
      </c>
      <c r="J270" s="209"/>
    </row>
    <row r="271" spans="1:12" ht="25.5">
      <c r="A271" s="16" t="s">
        <v>30</v>
      </c>
      <c r="B271" s="14">
        <v>757</v>
      </c>
      <c r="C271" s="15" t="s">
        <v>44</v>
      </c>
      <c r="D271" s="15" t="s">
        <v>19</v>
      </c>
      <c r="E271" s="15" t="s">
        <v>862</v>
      </c>
      <c r="F271" s="15" t="s">
        <v>31</v>
      </c>
      <c r="G271" s="74">
        <f>G272</f>
        <v>210000</v>
      </c>
      <c r="H271" s="74">
        <f>H272</f>
        <v>0</v>
      </c>
      <c r="I271" s="74">
        <f>I272</f>
        <v>0</v>
      </c>
      <c r="J271" s="209"/>
    </row>
    <row r="272" spans="1:12" ht="19.5" customHeight="1">
      <c r="A272" s="16" t="s">
        <v>32</v>
      </c>
      <c r="B272" s="14">
        <v>757</v>
      </c>
      <c r="C272" s="15" t="s">
        <v>44</v>
      </c>
      <c r="D272" s="15" t="s">
        <v>19</v>
      </c>
      <c r="E272" s="15" t="s">
        <v>862</v>
      </c>
      <c r="F272" s="15" t="s">
        <v>33</v>
      </c>
      <c r="G272" s="74">
        <f>195600+14400</f>
        <v>210000</v>
      </c>
      <c r="H272" s="74">
        <v>0</v>
      </c>
      <c r="I272" s="74">
        <v>0</v>
      </c>
      <c r="J272" s="209"/>
    </row>
    <row r="273" spans="1:10" ht="25.5">
      <c r="A273" s="16" t="s">
        <v>865</v>
      </c>
      <c r="B273" s="14">
        <v>757</v>
      </c>
      <c r="C273" s="15" t="s">
        <v>44</v>
      </c>
      <c r="D273" s="15" t="s">
        <v>19</v>
      </c>
      <c r="E273" s="15" t="s">
        <v>864</v>
      </c>
      <c r="F273" s="15"/>
      <c r="G273" s="74">
        <f>G274</f>
        <v>149125</v>
      </c>
      <c r="H273" s="74">
        <f t="shared" ref="H273:I273" si="68">H274</f>
        <v>0</v>
      </c>
      <c r="I273" s="74">
        <f t="shared" si="68"/>
        <v>0</v>
      </c>
      <c r="J273" s="209"/>
    </row>
    <row r="274" spans="1:10" ht="25.5">
      <c r="A274" s="16" t="s">
        <v>30</v>
      </c>
      <c r="B274" s="14">
        <v>757</v>
      </c>
      <c r="C274" s="15" t="s">
        <v>44</v>
      </c>
      <c r="D274" s="15" t="s">
        <v>19</v>
      </c>
      <c r="E274" s="15" t="s">
        <v>864</v>
      </c>
      <c r="F274" s="15" t="s">
        <v>31</v>
      </c>
      <c r="G274" s="74">
        <f>G275</f>
        <v>149125</v>
      </c>
      <c r="H274" s="74">
        <f>H275</f>
        <v>0</v>
      </c>
      <c r="I274" s="74">
        <f>I275</f>
        <v>0</v>
      </c>
      <c r="J274" s="209"/>
    </row>
    <row r="275" spans="1:10" ht="19.5" customHeight="1">
      <c r="A275" s="16" t="s">
        <v>32</v>
      </c>
      <c r="B275" s="14">
        <v>757</v>
      </c>
      <c r="C275" s="15" t="s">
        <v>44</v>
      </c>
      <c r="D275" s="15" t="s">
        <v>19</v>
      </c>
      <c r="E275" s="15" t="s">
        <v>864</v>
      </c>
      <c r="F275" s="15" t="s">
        <v>33</v>
      </c>
      <c r="G275" s="74">
        <v>149125</v>
      </c>
      <c r="H275" s="74">
        <v>0</v>
      </c>
      <c r="I275" s="74">
        <v>0</v>
      </c>
      <c r="J275" s="209"/>
    </row>
    <row r="276" spans="1:10" ht="38.25">
      <c r="A276" s="16" t="s">
        <v>867</v>
      </c>
      <c r="B276" s="14">
        <v>757</v>
      </c>
      <c r="C276" s="15" t="s">
        <v>44</v>
      </c>
      <c r="D276" s="15" t="s">
        <v>19</v>
      </c>
      <c r="E276" s="15" t="s">
        <v>866</v>
      </c>
      <c r="F276" s="15"/>
      <c r="G276" s="74">
        <f>G277</f>
        <v>341866</v>
      </c>
      <c r="H276" s="74">
        <f t="shared" ref="H276:I276" si="69">H277</f>
        <v>0</v>
      </c>
      <c r="I276" s="74">
        <f t="shared" si="69"/>
        <v>0</v>
      </c>
      <c r="J276" s="209"/>
    </row>
    <row r="277" spans="1:10" ht="25.5">
      <c r="A277" s="16" t="s">
        <v>30</v>
      </c>
      <c r="B277" s="14">
        <v>757</v>
      </c>
      <c r="C277" s="15" t="s">
        <v>44</v>
      </c>
      <c r="D277" s="15" t="s">
        <v>19</v>
      </c>
      <c r="E277" s="15" t="s">
        <v>866</v>
      </c>
      <c r="F277" s="15" t="s">
        <v>31</v>
      </c>
      <c r="G277" s="74">
        <f>G278</f>
        <v>341866</v>
      </c>
      <c r="H277" s="74">
        <f>H278</f>
        <v>0</v>
      </c>
      <c r="I277" s="74">
        <f>I278</f>
        <v>0</v>
      </c>
      <c r="J277" s="209"/>
    </row>
    <row r="278" spans="1:10" ht="19.5" customHeight="1">
      <c r="A278" s="16" t="s">
        <v>32</v>
      </c>
      <c r="B278" s="14">
        <v>757</v>
      </c>
      <c r="C278" s="15" t="s">
        <v>44</v>
      </c>
      <c r="D278" s="15" t="s">
        <v>19</v>
      </c>
      <c r="E278" s="15" t="s">
        <v>866</v>
      </c>
      <c r="F278" s="15" t="s">
        <v>33</v>
      </c>
      <c r="G278" s="74">
        <v>341866</v>
      </c>
      <c r="H278" s="74">
        <v>0</v>
      </c>
      <c r="I278" s="74">
        <v>0</v>
      </c>
      <c r="J278" s="209"/>
    </row>
    <row r="279" spans="1:10">
      <c r="A279" s="16" t="s">
        <v>868</v>
      </c>
      <c r="B279" s="14">
        <v>757</v>
      </c>
      <c r="C279" s="15" t="s">
        <v>44</v>
      </c>
      <c r="D279" s="15" t="s">
        <v>19</v>
      </c>
      <c r="E279" s="15" t="s">
        <v>869</v>
      </c>
      <c r="F279" s="15"/>
      <c r="G279" s="74">
        <f>G280</f>
        <v>50000</v>
      </c>
      <c r="H279" s="74">
        <f t="shared" ref="H279:I279" si="70">H280</f>
        <v>0</v>
      </c>
      <c r="I279" s="74">
        <f t="shared" si="70"/>
        <v>0</v>
      </c>
      <c r="J279" s="209"/>
    </row>
    <row r="280" spans="1:10" ht="25.5">
      <c r="A280" s="16" t="s">
        <v>30</v>
      </c>
      <c r="B280" s="14">
        <v>757</v>
      </c>
      <c r="C280" s="15" t="s">
        <v>44</v>
      </c>
      <c r="D280" s="15" t="s">
        <v>19</v>
      </c>
      <c r="E280" s="15" t="s">
        <v>869</v>
      </c>
      <c r="F280" s="15" t="s">
        <v>31</v>
      </c>
      <c r="G280" s="74">
        <f>G281</f>
        <v>50000</v>
      </c>
      <c r="H280" s="74">
        <f>H281</f>
        <v>0</v>
      </c>
      <c r="I280" s="74">
        <f>I281</f>
        <v>0</v>
      </c>
      <c r="J280" s="209"/>
    </row>
    <row r="281" spans="1:10" ht="19.5" customHeight="1">
      <c r="A281" s="16" t="s">
        <v>32</v>
      </c>
      <c r="B281" s="14">
        <v>757</v>
      </c>
      <c r="C281" s="15" t="s">
        <v>44</v>
      </c>
      <c r="D281" s="15" t="s">
        <v>19</v>
      </c>
      <c r="E281" s="15" t="s">
        <v>869</v>
      </c>
      <c r="F281" s="15" t="s">
        <v>33</v>
      </c>
      <c r="G281" s="74">
        <f>20000+30000</f>
        <v>50000</v>
      </c>
      <c r="H281" s="74">
        <v>0</v>
      </c>
      <c r="I281" s="74">
        <v>0</v>
      </c>
      <c r="J281" s="209"/>
    </row>
    <row r="282" spans="1:10" ht="25.5">
      <c r="A282" s="16" t="s">
        <v>871</v>
      </c>
      <c r="B282" s="14">
        <v>757</v>
      </c>
      <c r="C282" s="15" t="s">
        <v>44</v>
      </c>
      <c r="D282" s="15" t="s">
        <v>19</v>
      </c>
      <c r="E282" s="15" t="s">
        <v>870</v>
      </c>
      <c r="F282" s="15"/>
      <c r="G282" s="74">
        <f>G283</f>
        <v>0</v>
      </c>
      <c r="H282" s="74">
        <f t="shared" ref="H282:I282" si="71">H283</f>
        <v>8063.23</v>
      </c>
      <c r="I282" s="74">
        <f t="shared" si="71"/>
        <v>12546</v>
      </c>
      <c r="J282" s="209"/>
    </row>
    <row r="283" spans="1:10" ht="25.5">
      <c r="A283" s="16" t="s">
        <v>30</v>
      </c>
      <c r="B283" s="14">
        <v>757</v>
      </c>
      <c r="C283" s="15" t="s">
        <v>44</v>
      </c>
      <c r="D283" s="15" t="s">
        <v>19</v>
      </c>
      <c r="E283" s="15" t="s">
        <v>870</v>
      </c>
      <c r="F283" s="15" t="s">
        <v>31</v>
      </c>
      <c r="G283" s="74">
        <f>G284</f>
        <v>0</v>
      </c>
      <c r="H283" s="74">
        <f>H284</f>
        <v>8063.23</v>
      </c>
      <c r="I283" s="74">
        <f>I284</f>
        <v>12546</v>
      </c>
      <c r="J283" s="209"/>
    </row>
    <row r="284" spans="1:10" ht="19.5" customHeight="1">
      <c r="A284" s="16" t="s">
        <v>32</v>
      </c>
      <c r="B284" s="14">
        <v>757</v>
      </c>
      <c r="C284" s="15" t="s">
        <v>44</v>
      </c>
      <c r="D284" s="15" t="s">
        <v>19</v>
      </c>
      <c r="E284" s="15" t="s">
        <v>870</v>
      </c>
      <c r="F284" s="15" t="s">
        <v>33</v>
      </c>
      <c r="G284" s="74">
        <f>0+0</f>
        <v>0</v>
      </c>
      <c r="H284" s="74">
        <v>8063.23</v>
      </c>
      <c r="I284" s="74">
        <f>8160+4386</f>
        <v>12546</v>
      </c>
      <c r="J284" s="209"/>
    </row>
    <row r="285" spans="1:10">
      <c r="A285" s="16" t="s">
        <v>873</v>
      </c>
      <c r="B285" s="14">
        <v>757</v>
      </c>
      <c r="C285" s="15" t="s">
        <v>44</v>
      </c>
      <c r="D285" s="15" t="s">
        <v>19</v>
      </c>
      <c r="E285" s="15" t="s">
        <v>857</v>
      </c>
      <c r="F285" s="15"/>
      <c r="G285" s="74">
        <f>G286</f>
        <v>100000</v>
      </c>
      <c r="H285" s="74">
        <f t="shared" ref="H285:I285" si="72">H286</f>
        <v>250000</v>
      </c>
      <c r="I285" s="74">
        <f t="shared" si="72"/>
        <v>250000</v>
      </c>
      <c r="J285" s="209"/>
    </row>
    <row r="286" spans="1:10" ht="25.5">
      <c r="A286" s="16" t="s">
        <v>30</v>
      </c>
      <c r="B286" s="14">
        <v>757</v>
      </c>
      <c r="C286" s="15" t="s">
        <v>44</v>
      </c>
      <c r="D286" s="15" t="s">
        <v>19</v>
      </c>
      <c r="E286" s="15" t="s">
        <v>857</v>
      </c>
      <c r="F286" s="15" t="s">
        <v>31</v>
      </c>
      <c r="G286" s="74">
        <f>G287</f>
        <v>100000</v>
      </c>
      <c r="H286" s="74">
        <f>H287</f>
        <v>250000</v>
      </c>
      <c r="I286" s="74">
        <f>I287</f>
        <v>250000</v>
      </c>
      <c r="J286" s="209"/>
    </row>
    <row r="287" spans="1:10" ht="19.5" customHeight="1">
      <c r="A287" s="16" t="s">
        <v>32</v>
      </c>
      <c r="B287" s="14">
        <v>757</v>
      </c>
      <c r="C287" s="15" t="s">
        <v>44</v>
      </c>
      <c r="D287" s="15" t="s">
        <v>19</v>
      </c>
      <c r="E287" s="15" t="s">
        <v>857</v>
      </c>
      <c r="F287" s="15" t="s">
        <v>33</v>
      </c>
      <c r="G287" s="74">
        <v>100000</v>
      </c>
      <c r="H287" s="74">
        <v>250000</v>
      </c>
      <c r="I287" s="74">
        <v>250000</v>
      </c>
      <c r="J287" s="209"/>
    </row>
    <row r="288" spans="1:10" ht="25.5">
      <c r="A288" s="16" t="s">
        <v>875</v>
      </c>
      <c r="B288" s="14">
        <v>757</v>
      </c>
      <c r="C288" s="15" t="s">
        <v>44</v>
      </c>
      <c r="D288" s="15" t="s">
        <v>19</v>
      </c>
      <c r="E288" s="15" t="s">
        <v>874</v>
      </c>
      <c r="F288" s="15"/>
      <c r="G288" s="74">
        <f>G289</f>
        <v>8000</v>
      </c>
      <c r="H288" s="74">
        <f t="shared" ref="H288:I288" si="73">H289</f>
        <v>0</v>
      </c>
      <c r="I288" s="74">
        <f t="shared" si="73"/>
        <v>0</v>
      </c>
      <c r="J288" s="209"/>
    </row>
    <row r="289" spans="1:18" ht="25.5">
      <c r="A289" s="16" t="s">
        <v>30</v>
      </c>
      <c r="B289" s="14">
        <v>757</v>
      </c>
      <c r="C289" s="15" t="s">
        <v>44</v>
      </c>
      <c r="D289" s="15" t="s">
        <v>19</v>
      </c>
      <c r="E289" s="15" t="s">
        <v>874</v>
      </c>
      <c r="F289" s="15" t="s">
        <v>31</v>
      </c>
      <c r="G289" s="74">
        <f>G290</f>
        <v>8000</v>
      </c>
      <c r="H289" s="74">
        <f>H290</f>
        <v>0</v>
      </c>
      <c r="I289" s="74">
        <f>I290</f>
        <v>0</v>
      </c>
      <c r="J289" s="209"/>
    </row>
    <row r="290" spans="1:18" ht="19.5" customHeight="1">
      <c r="A290" s="16" t="s">
        <v>32</v>
      </c>
      <c r="B290" s="14">
        <v>757</v>
      </c>
      <c r="C290" s="15" t="s">
        <v>44</v>
      </c>
      <c r="D290" s="15" t="s">
        <v>19</v>
      </c>
      <c r="E290" s="15" t="s">
        <v>874</v>
      </c>
      <c r="F290" s="15" t="s">
        <v>33</v>
      </c>
      <c r="G290" s="74">
        <v>8000</v>
      </c>
      <c r="H290" s="74">
        <v>0</v>
      </c>
      <c r="I290" s="74">
        <v>0</v>
      </c>
      <c r="J290" s="209"/>
    </row>
    <row r="291" spans="1:18" ht="38.25">
      <c r="A291" s="16" t="s">
        <v>936</v>
      </c>
      <c r="B291" s="14">
        <v>757</v>
      </c>
      <c r="C291" s="15" t="s">
        <v>44</v>
      </c>
      <c r="D291" s="15" t="s">
        <v>19</v>
      </c>
      <c r="E291" s="15" t="s">
        <v>876</v>
      </c>
      <c r="F291" s="15"/>
      <c r="G291" s="74">
        <f>G292</f>
        <v>107163.18</v>
      </c>
      <c r="H291" s="74">
        <f t="shared" ref="H291:I291" si="74">H292</f>
        <v>0</v>
      </c>
      <c r="I291" s="74">
        <f t="shared" si="74"/>
        <v>0</v>
      </c>
      <c r="J291" s="209"/>
    </row>
    <row r="292" spans="1:18" ht="25.5">
      <c r="A292" s="16" t="s">
        <v>30</v>
      </c>
      <c r="B292" s="14">
        <v>757</v>
      </c>
      <c r="C292" s="15" t="s">
        <v>44</v>
      </c>
      <c r="D292" s="15" t="s">
        <v>19</v>
      </c>
      <c r="E292" s="15" t="s">
        <v>876</v>
      </c>
      <c r="F292" s="15" t="s">
        <v>31</v>
      </c>
      <c r="G292" s="74">
        <f>G293</f>
        <v>107163.18</v>
      </c>
      <c r="H292" s="74">
        <f>H293</f>
        <v>0</v>
      </c>
      <c r="I292" s="74">
        <f>I293</f>
        <v>0</v>
      </c>
      <c r="J292" s="209"/>
    </row>
    <row r="293" spans="1:18" ht="19.5" customHeight="1">
      <c r="A293" s="16" t="s">
        <v>32</v>
      </c>
      <c r="B293" s="14">
        <v>757</v>
      </c>
      <c r="C293" s="15" t="s">
        <v>44</v>
      </c>
      <c r="D293" s="15" t="s">
        <v>19</v>
      </c>
      <c r="E293" s="15" t="s">
        <v>876</v>
      </c>
      <c r="F293" s="15" t="s">
        <v>33</v>
      </c>
      <c r="G293" s="74">
        <f>107163.18</f>
        <v>107163.18</v>
      </c>
      <c r="H293" s="74">
        <v>0</v>
      </c>
      <c r="I293" s="74">
        <v>0</v>
      </c>
      <c r="J293" s="209"/>
    </row>
    <row r="294" spans="1:18" ht="79.5" customHeight="1">
      <c r="A294" s="16" t="s">
        <v>576</v>
      </c>
      <c r="B294" s="14">
        <v>757</v>
      </c>
      <c r="C294" s="15" t="s">
        <v>44</v>
      </c>
      <c r="D294" s="15" t="s">
        <v>19</v>
      </c>
      <c r="E294" s="15" t="s">
        <v>1022</v>
      </c>
      <c r="F294" s="15"/>
      <c r="G294" s="74">
        <f>G295</f>
        <v>684391.63</v>
      </c>
      <c r="H294" s="74">
        <f t="shared" ref="H294:I294" si="75">H295</f>
        <v>0</v>
      </c>
      <c r="I294" s="74">
        <f t="shared" si="75"/>
        <v>0</v>
      </c>
      <c r="J294" s="209"/>
    </row>
    <row r="295" spans="1:18" ht="25.5">
      <c r="A295" s="16" t="s">
        <v>30</v>
      </c>
      <c r="B295" s="14">
        <v>757</v>
      </c>
      <c r="C295" s="15" t="s">
        <v>44</v>
      </c>
      <c r="D295" s="15" t="s">
        <v>19</v>
      </c>
      <c r="E295" s="15" t="s">
        <v>1022</v>
      </c>
      <c r="F295" s="15" t="s">
        <v>31</v>
      </c>
      <c r="G295" s="74">
        <f>G296</f>
        <v>684391.63</v>
      </c>
      <c r="H295" s="74">
        <f>H296</f>
        <v>0</v>
      </c>
      <c r="I295" s="74">
        <f>I296</f>
        <v>0</v>
      </c>
      <c r="J295" s="209"/>
    </row>
    <row r="296" spans="1:18" ht="19.5" customHeight="1">
      <c r="A296" s="16" t="s">
        <v>32</v>
      </c>
      <c r="B296" s="14">
        <v>757</v>
      </c>
      <c r="C296" s="15" t="s">
        <v>44</v>
      </c>
      <c r="D296" s="15" t="s">
        <v>19</v>
      </c>
      <c r="E296" s="15" t="s">
        <v>1022</v>
      </c>
      <c r="F296" s="15" t="s">
        <v>33</v>
      </c>
      <c r="G296" s="74">
        <v>684391.63</v>
      </c>
      <c r="H296" s="74">
        <v>0</v>
      </c>
      <c r="I296" s="74">
        <v>0</v>
      </c>
      <c r="J296" s="209"/>
    </row>
    <row r="297" spans="1:18" ht="71.25" customHeight="1">
      <c r="A297" s="16" t="s">
        <v>974</v>
      </c>
      <c r="B297" s="14">
        <v>757</v>
      </c>
      <c r="C297" s="15" t="s">
        <v>44</v>
      </c>
      <c r="D297" s="15" t="s">
        <v>19</v>
      </c>
      <c r="E297" s="15" t="s">
        <v>973</v>
      </c>
      <c r="F297" s="15"/>
      <c r="G297" s="74">
        <f>G298</f>
        <v>40000</v>
      </c>
      <c r="H297" s="74">
        <f t="shared" ref="H297:I297" si="76">H298</f>
        <v>0</v>
      </c>
      <c r="I297" s="74">
        <f t="shared" si="76"/>
        <v>0</v>
      </c>
      <c r="J297" s="209"/>
    </row>
    <row r="298" spans="1:18" ht="25.5">
      <c r="A298" s="16" t="s">
        <v>30</v>
      </c>
      <c r="B298" s="14">
        <v>757</v>
      </c>
      <c r="C298" s="15" t="s">
        <v>44</v>
      </c>
      <c r="D298" s="15" t="s">
        <v>19</v>
      </c>
      <c r="E298" s="15" t="s">
        <v>973</v>
      </c>
      <c r="F298" s="15" t="s">
        <v>31</v>
      </c>
      <c r="G298" s="74">
        <f>G299</f>
        <v>40000</v>
      </c>
      <c r="H298" s="74">
        <f>H299</f>
        <v>0</v>
      </c>
      <c r="I298" s="74">
        <f>I299</f>
        <v>0</v>
      </c>
      <c r="J298" s="209"/>
    </row>
    <row r="299" spans="1:18" ht="19.5" customHeight="1">
      <c r="A299" s="16" t="s">
        <v>32</v>
      </c>
      <c r="B299" s="14">
        <v>757</v>
      </c>
      <c r="C299" s="15" t="s">
        <v>44</v>
      </c>
      <c r="D299" s="15" t="s">
        <v>19</v>
      </c>
      <c r="E299" s="15" t="s">
        <v>973</v>
      </c>
      <c r="F299" s="15" t="s">
        <v>33</v>
      </c>
      <c r="G299" s="74">
        <v>40000</v>
      </c>
      <c r="H299" s="74">
        <v>0</v>
      </c>
      <c r="I299" s="74">
        <v>0</v>
      </c>
      <c r="J299" s="209"/>
    </row>
    <row r="300" spans="1:18" ht="38.25" hidden="1">
      <c r="A300" s="16" t="s">
        <v>863</v>
      </c>
      <c r="B300" s="14">
        <v>757</v>
      </c>
      <c r="C300" s="15" t="s">
        <v>44</v>
      </c>
      <c r="D300" s="15" t="s">
        <v>19</v>
      </c>
      <c r="E300" s="15" t="s">
        <v>876</v>
      </c>
      <c r="F300" s="15"/>
      <c r="G300" s="74">
        <f>G301</f>
        <v>0</v>
      </c>
      <c r="H300" s="74">
        <f t="shared" ref="H300:I300" si="77">H301</f>
        <v>0</v>
      </c>
      <c r="I300" s="74">
        <f t="shared" si="77"/>
        <v>0</v>
      </c>
      <c r="J300" s="209"/>
    </row>
    <row r="301" spans="1:18" ht="25.5" hidden="1">
      <c r="A301" s="16" t="s">
        <v>30</v>
      </c>
      <c r="B301" s="14">
        <v>757</v>
      </c>
      <c r="C301" s="15" t="s">
        <v>44</v>
      </c>
      <c r="D301" s="15" t="s">
        <v>19</v>
      </c>
      <c r="E301" s="15" t="s">
        <v>876</v>
      </c>
      <c r="F301" s="15" t="s">
        <v>31</v>
      </c>
      <c r="G301" s="74">
        <f>G302</f>
        <v>0</v>
      </c>
      <c r="H301" s="74">
        <f>H302</f>
        <v>0</v>
      </c>
      <c r="I301" s="74">
        <f>I302</f>
        <v>0</v>
      </c>
      <c r="J301" s="209"/>
    </row>
    <row r="302" spans="1:18" ht="19.5" hidden="1" customHeight="1">
      <c r="A302" s="16" t="s">
        <v>32</v>
      </c>
      <c r="B302" s="14">
        <v>757</v>
      </c>
      <c r="C302" s="15" t="s">
        <v>44</v>
      </c>
      <c r="D302" s="15" t="s">
        <v>19</v>
      </c>
      <c r="E302" s="15" t="s">
        <v>876</v>
      </c>
      <c r="F302" s="15" t="s">
        <v>33</v>
      </c>
      <c r="G302" s="74"/>
      <c r="H302" s="74">
        <v>0</v>
      </c>
      <c r="I302" s="74">
        <v>0</v>
      </c>
      <c r="J302" s="209"/>
    </row>
    <row r="303" spans="1:18" s="194" customFormat="1" ht="30.75" hidden="1" customHeight="1">
      <c r="A303" s="37" t="s">
        <v>273</v>
      </c>
      <c r="B303" s="14">
        <v>757</v>
      </c>
      <c r="C303" s="15" t="s">
        <v>44</v>
      </c>
      <c r="D303" s="15" t="s">
        <v>19</v>
      </c>
      <c r="E303" s="15" t="s">
        <v>571</v>
      </c>
      <c r="F303" s="15"/>
      <c r="G303" s="74">
        <f>G304</f>
        <v>0</v>
      </c>
      <c r="H303" s="193">
        <v>0</v>
      </c>
      <c r="I303" s="193">
        <v>0</v>
      </c>
      <c r="J303" s="225"/>
      <c r="K303" s="238"/>
      <c r="L303" s="238"/>
      <c r="M303" s="238"/>
      <c r="N303" s="238"/>
      <c r="O303" s="238"/>
      <c r="P303" s="238"/>
      <c r="Q303" s="238"/>
      <c r="R303" s="238"/>
    </row>
    <row r="304" spans="1:18" ht="30.75" hidden="1" customHeight="1">
      <c r="A304" s="16" t="s">
        <v>273</v>
      </c>
      <c r="B304" s="14">
        <v>757</v>
      </c>
      <c r="C304" s="15" t="s">
        <v>44</v>
      </c>
      <c r="D304" s="15" t="s">
        <v>19</v>
      </c>
      <c r="E304" s="15" t="s">
        <v>572</v>
      </c>
      <c r="F304" s="15"/>
      <c r="G304" s="74">
        <f>G311</f>
        <v>0</v>
      </c>
      <c r="H304" s="74">
        <v>0</v>
      </c>
      <c r="I304" s="74">
        <v>0</v>
      </c>
      <c r="J304" s="209"/>
    </row>
    <row r="305" spans="1:18" ht="30.75" hidden="1" customHeight="1">
      <c r="A305" s="16" t="s">
        <v>36</v>
      </c>
      <c r="B305" s="49">
        <v>795</v>
      </c>
      <c r="C305" s="15" t="s">
        <v>173</v>
      </c>
      <c r="D305" s="15" t="s">
        <v>28</v>
      </c>
      <c r="E305" s="15" t="s">
        <v>572</v>
      </c>
      <c r="F305" s="15" t="s">
        <v>37</v>
      </c>
      <c r="G305" s="74">
        <f>G306</f>
        <v>0</v>
      </c>
      <c r="H305" s="74">
        <v>0</v>
      </c>
      <c r="I305" s="74">
        <v>0</v>
      </c>
      <c r="J305" s="209"/>
    </row>
    <row r="306" spans="1:18" ht="30.75" hidden="1" customHeight="1">
      <c r="A306" s="16" t="s">
        <v>38</v>
      </c>
      <c r="B306" s="49">
        <v>795</v>
      </c>
      <c r="C306" s="15" t="s">
        <v>173</v>
      </c>
      <c r="D306" s="15" t="s">
        <v>28</v>
      </c>
      <c r="E306" s="15" t="s">
        <v>572</v>
      </c>
      <c r="F306" s="15" t="s">
        <v>39</v>
      </c>
      <c r="G306" s="74">
        <f>'прил 5,'!G678</f>
        <v>0</v>
      </c>
      <c r="H306" s="74">
        <v>0</v>
      </c>
      <c r="I306" s="74">
        <v>0</v>
      </c>
      <c r="J306" s="209"/>
    </row>
    <row r="307" spans="1:18" ht="23.25" hidden="1" customHeight="1">
      <c r="A307" s="16" t="s">
        <v>148</v>
      </c>
      <c r="B307" s="14">
        <v>793</v>
      </c>
      <c r="C307" s="15" t="s">
        <v>70</v>
      </c>
      <c r="D307" s="15" t="s">
        <v>123</v>
      </c>
      <c r="E307" s="15" t="s">
        <v>572</v>
      </c>
      <c r="F307" s="15" t="s">
        <v>149</v>
      </c>
      <c r="G307" s="74">
        <f>G308</f>
        <v>7927812.8600000003</v>
      </c>
      <c r="H307" s="74">
        <v>0</v>
      </c>
      <c r="I307" s="74">
        <v>0</v>
      </c>
      <c r="J307" s="209"/>
    </row>
    <row r="308" spans="1:18" ht="30.75" hidden="1" customHeight="1">
      <c r="A308" s="16" t="s">
        <v>150</v>
      </c>
      <c r="B308" s="14">
        <v>793</v>
      </c>
      <c r="C308" s="15" t="s">
        <v>70</v>
      </c>
      <c r="D308" s="15" t="s">
        <v>123</v>
      </c>
      <c r="E308" s="15" t="s">
        <v>572</v>
      </c>
      <c r="F308" s="15" t="s">
        <v>151</v>
      </c>
      <c r="G308" s="74">
        <f>'прил 5,'!G200</f>
        <v>7927812.8600000003</v>
      </c>
      <c r="H308" s="74">
        <v>0</v>
      </c>
      <c r="I308" s="74">
        <v>0</v>
      </c>
      <c r="J308" s="209"/>
    </row>
    <row r="309" spans="1:18" ht="21.75" hidden="1" customHeight="1">
      <c r="A309" s="16" t="s">
        <v>156</v>
      </c>
      <c r="B309" s="14">
        <v>793</v>
      </c>
      <c r="C309" s="15" t="s">
        <v>173</v>
      </c>
      <c r="D309" s="15" t="s">
        <v>70</v>
      </c>
      <c r="E309" s="15" t="s">
        <v>572</v>
      </c>
      <c r="F309" s="15" t="s">
        <v>157</v>
      </c>
      <c r="G309" s="74">
        <f>G310</f>
        <v>0</v>
      </c>
      <c r="H309" s="74">
        <v>0</v>
      </c>
      <c r="I309" s="74">
        <v>0</v>
      </c>
      <c r="J309" s="209"/>
    </row>
    <row r="310" spans="1:18" ht="22.5" hidden="1" customHeight="1">
      <c r="A310" s="16" t="s">
        <v>178</v>
      </c>
      <c r="B310" s="14">
        <v>793</v>
      </c>
      <c r="C310" s="15" t="s">
        <v>173</v>
      </c>
      <c r="D310" s="15" t="s">
        <v>70</v>
      </c>
      <c r="E310" s="15" t="s">
        <v>572</v>
      </c>
      <c r="F310" s="15" t="s">
        <v>179</v>
      </c>
      <c r="G310" s="74"/>
      <c r="H310" s="74">
        <v>0</v>
      </c>
      <c r="I310" s="74">
        <v>0</v>
      </c>
      <c r="J310" s="209"/>
    </row>
    <row r="311" spans="1:18" ht="25.5" hidden="1">
      <c r="A311" s="16" t="s">
        <v>30</v>
      </c>
      <c r="B311" s="14">
        <v>757</v>
      </c>
      <c r="C311" s="15" t="s">
        <v>44</v>
      </c>
      <c r="D311" s="15" t="s">
        <v>19</v>
      </c>
      <c r="E311" s="15" t="s">
        <v>572</v>
      </c>
      <c r="F311" s="15" t="s">
        <v>31</v>
      </c>
      <c r="G311" s="89">
        <f t="shared" ref="G311:I311" si="78">G312</f>
        <v>0</v>
      </c>
      <c r="H311" s="8">
        <f t="shared" si="78"/>
        <v>0</v>
      </c>
      <c r="I311" s="8">
        <f t="shared" si="78"/>
        <v>0</v>
      </c>
      <c r="J311" s="210"/>
    </row>
    <row r="312" spans="1:18" hidden="1">
      <c r="A312" s="16" t="s">
        <v>32</v>
      </c>
      <c r="B312" s="14">
        <v>757</v>
      </c>
      <c r="C312" s="15" t="s">
        <v>44</v>
      </c>
      <c r="D312" s="15" t="s">
        <v>19</v>
      </c>
      <c r="E312" s="15" t="s">
        <v>572</v>
      </c>
      <c r="F312" s="15" t="s">
        <v>33</v>
      </c>
      <c r="G312" s="89"/>
      <c r="H312" s="8"/>
      <c r="I312" s="8"/>
      <c r="J312" s="210"/>
    </row>
    <row r="313" spans="1:18" s="199" customFormat="1" ht="34.5" hidden="1" customHeight="1">
      <c r="A313" s="167" t="s">
        <v>169</v>
      </c>
      <c r="B313" s="14">
        <v>757</v>
      </c>
      <c r="C313" s="15" t="s">
        <v>44</v>
      </c>
      <c r="D313" s="15" t="s">
        <v>19</v>
      </c>
      <c r="E313" s="88" t="s">
        <v>234</v>
      </c>
      <c r="F313" s="198"/>
      <c r="G313" s="102">
        <f>G314</f>
        <v>0</v>
      </c>
      <c r="H313" s="102">
        <f t="shared" ref="H313:I314" si="79">H314</f>
        <v>0</v>
      </c>
      <c r="I313" s="102">
        <f t="shared" si="79"/>
        <v>0</v>
      </c>
      <c r="J313" s="209"/>
      <c r="K313" s="242"/>
      <c r="L313" s="236"/>
      <c r="M313" s="236"/>
      <c r="N313" s="236"/>
      <c r="O313" s="236"/>
      <c r="P313" s="236"/>
      <c r="Q313" s="236"/>
      <c r="R313" s="236"/>
    </row>
    <row r="314" spans="1:18" s="105" customFormat="1" ht="25.5" hidden="1">
      <c r="A314" s="167" t="s">
        <v>169</v>
      </c>
      <c r="B314" s="14">
        <v>757</v>
      </c>
      <c r="C314" s="15" t="s">
        <v>44</v>
      </c>
      <c r="D314" s="15" t="s">
        <v>19</v>
      </c>
      <c r="E314" s="88" t="s">
        <v>276</v>
      </c>
      <c r="F314" s="177"/>
      <c r="G314" s="102">
        <f>G315</f>
        <v>0</v>
      </c>
      <c r="H314" s="102">
        <f t="shared" si="79"/>
        <v>0</v>
      </c>
      <c r="I314" s="102">
        <f t="shared" si="79"/>
        <v>0</v>
      </c>
      <c r="J314" s="209"/>
      <c r="K314" s="241"/>
      <c r="L314" s="218"/>
      <c r="M314" s="218"/>
      <c r="N314" s="218"/>
      <c r="O314" s="218"/>
      <c r="P314" s="218"/>
      <c r="Q314" s="218"/>
      <c r="R314" s="218"/>
    </row>
    <row r="315" spans="1:18" ht="24" hidden="1" customHeight="1">
      <c r="A315" s="16" t="s">
        <v>30</v>
      </c>
      <c r="B315" s="14">
        <v>757</v>
      </c>
      <c r="C315" s="15" t="s">
        <v>44</v>
      </c>
      <c r="D315" s="15" t="s">
        <v>19</v>
      </c>
      <c r="E315" s="15" t="s">
        <v>276</v>
      </c>
      <c r="F315" s="15" t="s">
        <v>31</v>
      </c>
      <c r="G315" s="74">
        <f>G316</f>
        <v>0</v>
      </c>
      <c r="H315" s="74">
        <f>H316</f>
        <v>0</v>
      </c>
      <c r="I315" s="74">
        <f>I316</f>
        <v>0</v>
      </c>
      <c r="J315" s="209"/>
    </row>
    <row r="316" spans="1:18" ht="18" hidden="1" customHeight="1">
      <c r="A316" s="16" t="s">
        <v>32</v>
      </c>
      <c r="B316" s="14">
        <v>757</v>
      </c>
      <c r="C316" s="15" t="s">
        <v>44</v>
      </c>
      <c r="D316" s="15" t="s">
        <v>19</v>
      </c>
      <c r="E316" s="15" t="s">
        <v>276</v>
      </c>
      <c r="F316" s="15" t="s">
        <v>33</v>
      </c>
      <c r="G316" s="74"/>
      <c r="H316" s="74"/>
      <c r="I316" s="74"/>
      <c r="J316" s="209"/>
    </row>
    <row r="317" spans="1:18" s="28" customFormat="1" ht="22.5" customHeight="1">
      <c r="A317" s="13" t="s">
        <v>53</v>
      </c>
      <c r="B317" s="14">
        <v>757</v>
      </c>
      <c r="C317" s="15" t="s">
        <v>44</v>
      </c>
      <c r="D317" s="15" t="s">
        <v>54</v>
      </c>
      <c r="E317" s="15"/>
      <c r="F317" s="15"/>
      <c r="G317" s="27">
        <f t="shared" ref="G317:I318" si="80">G318</f>
        <v>5335539</v>
      </c>
      <c r="H317" s="27">
        <f t="shared" si="80"/>
        <v>5399005</v>
      </c>
      <c r="I317" s="27">
        <f t="shared" si="80"/>
        <v>5449713</v>
      </c>
      <c r="J317" s="226"/>
      <c r="K317" s="236"/>
      <c r="L317" s="236"/>
      <c r="M317" s="236"/>
      <c r="N317" s="236"/>
      <c r="O317" s="236"/>
      <c r="P317" s="236"/>
      <c r="Q317" s="236"/>
      <c r="R317" s="236"/>
    </row>
    <row r="318" spans="1:18" ht="25.5">
      <c r="A318" s="16" t="s">
        <v>488</v>
      </c>
      <c r="B318" s="14">
        <v>757</v>
      </c>
      <c r="C318" s="15" t="s">
        <v>44</v>
      </c>
      <c r="D318" s="15" t="s">
        <v>54</v>
      </c>
      <c r="E318" s="15" t="s">
        <v>193</v>
      </c>
      <c r="F318" s="15"/>
      <c r="G318" s="29">
        <f t="shared" si="80"/>
        <v>5335539</v>
      </c>
      <c r="H318" s="29">
        <f t="shared" si="80"/>
        <v>5399005</v>
      </c>
      <c r="I318" s="29">
        <f t="shared" si="80"/>
        <v>5449713</v>
      </c>
      <c r="J318" s="227"/>
    </row>
    <row r="319" spans="1:18" s="28" customFormat="1" ht="25.5">
      <c r="A319" s="13" t="s">
        <v>76</v>
      </c>
      <c r="B319" s="14">
        <v>757</v>
      </c>
      <c r="C319" s="15" t="s">
        <v>44</v>
      </c>
      <c r="D319" s="15" t="s">
        <v>54</v>
      </c>
      <c r="E319" s="15" t="s">
        <v>204</v>
      </c>
      <c r="F319" s="15"/>
      <c r="G319" s="29">
        <f>G320+G322+G324</f>
        <v>5335539</v>
      </c>
      <c r="H319" s="29">
        <f>H320+H322+H324</f>
        <v>5399005</v>
      </c>
      <c r="I319" s="29">
        <f>I320+I322+I324</f>
        <v>5449713</v>
      </c>
      <c r="J319" s="227"/>
      <c r="K319" s="236"/>
      <c r="L319" s="236"/>
      <c r="M319" s="236"/>
      <c r="N319" s="236"/>
      <c r="O319" s="236"/>
      <c r="P319" s="236"/>
      <c r="Q319" s="236"/>
      <c r="R319" s="236"/>
    </row>
    <row r="320" spans="1:18" s="32" customFormat="1" ht="63.75">
      <c r="A320" s="16" t="s">
        <v>55</v>
      </c>
      <c r="B320" s="14">
        <v>757</v>
      </c>
      <c r="C320" s="15" t="s">
        <v>44</v>
      </c>
      <c r="D320" s="15" t="s">
        <v>54</v>
      </c>
      <c r="E320" s="15" t="s">
        <v>204</v>
      </c>
      <c r="F320" s="15" t="s">
        <v>58</v>
      </c>
      <c r="G320" s="74">
        <f>G321</f>
        <v>5165255</v>
      </c>
      <c r="H320" s="74">
        <f>H321</f>
        <v>5215460</v>
      </c>
      <c r="I320" s="74">
        <f>I321</f>
        <v>5266168</v>
      </c>
      <c r="J320" s="209"/>
      <c r="K320" s="235"/>
      <c r="L320" s="235"/>
      <c r="M320" s="235"/>
      <c r="N320" s="235"/>
      <c r="O320" s="235"/>
      <c r="P320" s="235"/>
      <c r="Q320" s="235"/>
      <c r="R320" s="235"/>
    </row>
    <row r="321" spans="1:18" s="32" customFormat="1" ht="25.5">
      <c r="A321" s="16" t="s">
        <v>56</v>
      </c>
      <c r="B321" s="14">
        <v>757</v>
      </c>
      <c r="C321" s="15" t="s">
        <v>44</v>
      </c>
      <c r="D321" s="15" t="s">
        <v>54</v>
      </c>
      <c r="E321" s="15" t="s">
        <v>204</v>
      </c>
      <c r="F321" s="15" t="s">
        <v>59</v>
      </c>
      <c r="G321" s="74">
        <v>5165255</v>
      </c>
      <c r="H321" s="74">
        <v>5215460</v>
      </c>
      <c r="I321" s="74">
        <v>5266168</v>
      </c>
      <c r="J321" s="209"/>
      <c r="K321" s="235"/>
      <c r="L321" s="235"/>
      <c r="M321" s="235"/>
      <c r="N321" s="235"/>
      <c r="O321" s="235"/>
      <c r="P321" s="235"/>
      <c r="Q321" s="235"/>
      <c r="R321" s="235"/>
    </row>
    <row r="322" spans="1:18" s="32" customFormat="1" ht="28.5" customHeight="1">
      <c r="A322" s="16" t="s">
        <v>36</v>
      </c>
      <c r="B322" s="14">
        <v>757</v>
      </c>
      <c r="C322" s="15" t="s">
        <v>44</v>
      </c>
      <c r="D322" s="15" t="s">
        <v>54</v>
      </c>
      <c r="E322" s="15" t="s">
        <v>204</v>
      </c>
      <c r="F322" s="15" t="s">
        <v>37</v>
      </c>
      <c r="G322" s="74">
        <f>G323</f>
        <v>169984</v>
      </c>
      <c r="H322" s="74">
        <f>H323</f>
        <v>183245</v>
      </c>
      <c r="I322" s="74">
        <f>I323</f>
        <v>183245</v>
      </c>
      <c r="J322" s="209"/>
      <c r="K322" s="235"/>
      <c r="L322" s="235"/>
      <c r="M322" s="235"/>
      <c r="N322" s="235"/>
      <c r="O322" s="235"/>
      <c r="P322" s="235"/>
      <c r="Q322" s="235"/>
      <c r="R322" s="235"/>
    </row>
    <row r="323" spans="1:18" s="32" customFormat="1" ht="25.5">
      <c r="A323" s="16" t="s">
        <v>38</v>
      </c>
      <c r="B323" s="14">
        <v>757</v>
      </c>
      <c r="C323" s="15" t="s">
        <v>44</v>
      </c>
      <c r="D323" s="15" t="s">
        <v>54</v>
      </c>
      <c r="E323" s="15" t="s">
        <v>204</v>
      </c>
      <c r="F323" s="15" t="s">
        <v>39</v>
      </c>
      <c r="G323" s="74">
        <f>183245-13261</f>
        <v>169984</v>
      </c>
      <c r="H323" s="74">
        <v>183245</v>
      </c>
      <c r="I323" s="74">
        <v>183245</v>
      </c>
      <c r="J323" s="209"/>
      <c r="K323" s="235"/>
      <c r="L323" s="235"/>
      <c r="M323" s="235"/>
      <c r="N323" s="235"/>
      <c r="O323" s="235"/>
      <c r="P323" s="235"/>
      <c r="Q323" s="235"/>
      <c r="R323" s="235"/>
    </row>
    <row r="324" spans="1:18">
      <c r="A324" s="16" t="s">
        <v>63</v>
      </c>
      <c r="B324" s="14">
        <v>757</v>
      </c>
      <c r="C324" s="15" t="s">
        <v>44</v>
      </c>
      <c r="D324" s="15" t="s">
        <v>54</v>
      </c>
      <c r="E324" s="15" t="s">
        <v>204</v>
      </c>
      <c r="F324" s="15" t="s">
        <v>64</v>
      </c>
      <c r="G324" s="27">
        <f>G325</f>
        <v>300</v>
      </c>
      <c r="H324" s="27">
        <f>H325</f>
        <v>300</v>
      </c>
      <c r="I324" s="27">
        <f>I325</f>
        <v>300</v>
      </c>
      <c r="J324" s="226"/>
    </row>
    <row r="325" spans="1:18">
      <c r="A325" s="16" t="s">
        <v>66</v>
      </c>
      <c r="B325" s="14">
        <v>757</v>
      </c>
      <c r="C325" s="15" t="s">
        <v>44</v>
      </c>
      <c r="D325" s="15" t="s">
        <v>54</v>
      </c>
      <c r="E325" s="15" t="s">
        <v>204</v>
      </c>
      <c r="F325" s="15" t="s">
        <v>67</v>
      </c>
      <c r="G325" s="27">
        <v>300</v>
      </c>
      <c r="H325" s="27">
        <v>300</v>
      </c>
      <c r="I325" s="27">
        <v>300</v>
      </c>
      <c r="J325" s="226"/>
    </row>
    <row r="326" spans="1:18" ht="33" hidden="1" customHeight="1">
      <c r="A326" s="16" t="s">
        <v>825</v>
      </c>
      <c r="B326" s="14">
        <v>757</v>
      </c>
      <c r="C326" s="15" t="s">
        <v>69</v>
      </c>
      <c r="D326" s="15" t="s">
        <v>54</v>
      </c>
      <c r="E326" s="15" t="s">
        <v>824</v>
      </c>
      <c r="F326" s="15"/>
      <c r="G326" s="74">
        <f t="shared" ref="G326:I327" si="81">G327</f>
        <v>0</v>
      </c>
      <c r="H326" s="74">
        <f t="shared" si="81"/>
        <v>0</v>
      </c>
      <c r="I326" s="74">
        <f t="shared" si="81"/>
        <v>0</v>
      </c>
      <c r="J326" s="209"/>
    </row>
    <row r="327" spans="1:18" ht="33" hidden="1" customHeight="1">
      <c r="A327" s="16" t="s">
        <v>148</v>
      </c>
      <c r="B327" s="14">
        <v>757</v>
      </c>
      <c r="C327" s="15" t="s">
        <v>69</v>
      </c>
      <c r="D327" s="15" t="s">
        <v>54</v>
      </c>
      <c r="E327" s="15" t="s">
        <v>824</v>
      </c>
      <c r="F327" s="15" t="s">
        <v>149</v>
      </c>
      <c r="G327" s="74">
        <f t="shared" si="81"/>
        <v>0</v>
      </c>
      <c r="H327" s="74">
        <f t="shared" si="81"/>
        <v>0</v>
      </c>
      <c r="I327" s="74">
        <f t="shared" si="81"/>
        <v>0</v>
      </c>
      <c r="J327" s="209"/>
    </row>
    <row r="328" spans="1:18" ht="33" hidden="1" customHeight="1">
      <c r="A328" s="16" t="s">
        <v>150</v>
      </c>
      <c r="B328" s="14">
        <v>757</v>
      </c>
      <c r="C328" s="15" t="s">
        <v>69</v>
      </c>
      <c r="D328" s="15" t="s">
        <v>54</v>
      </c>
      <c r="E328" s="15" t="s">
        <v>824</v>
      </c>
      <c r="F328" s="15" t="s">
        <v>151</v>
      </c>
      <c r="G328" s="74">
        <v>0</v>
      </c>
      <c r="H328" s="74">
        <v>0</v>
      </c>
      <c r="I328" s="74">
        <v>0</v>
      </c>
      <c r="J328" s="209"/>
    </row>
    <row r="329" spans="1:18" ht="82.5" hidden="1" customHeight="1">
      <c r="A329" s="50" t="s">
        <v>413</v>
      </c>
      <c r="B329" s="14">
        <v>757</v>
      </c>
      <c r="C329" s="15" t="s">
        <v>69</v>
      </c>
      <c r="D329" s="15" t="s">
        <v>54</v>
      </c>
      <c r="E329" s="15" t="s">
        <v>412</v>
      </c>
      <c r="F329" s="15"/>
      <c r="G329" s="74">
        <f t="shared" ref="G329:I330" si="82">G330</f>
        <v>0</v>
      </c>
      <c r="H329" s="74">
        <f t="shared" si="82"/>
        <v>0</v>
      </c>
      <c r="I329" s="74">
        <f t="shared" si="82"/>
        <v>0</v>
      </c>
      <c r="J329" s="209"/>
    </row>
    <row r="330" spans="1:18" ht="33" hidden="1" customHeight="1">
      <c r="A330" s="16" t="s">
        <v>148</v>
      </c>
      <c r="B330" s="14">
        <v>757</v>
      </c>
      <c r="C330" s="15" t="s">
        <v>69</v>
      </c>
      <c r="D330" s="15" t="s">
        <v>54</v>
      </c>
      <c r="E330" s="15" t="s">
        <v>412</v>
      </c>
      <c r="F330" s="15" t="s">
        <v>149</v>
      </c>
      <c r="G330" s="74">
        <f t="shared" si="82"/>
        <v>0</v>
      </c>
      <c r="H330" s="74">
        <f t="shared" si="82"/>
        <v>0</v>
      </c>
      <c r="I330" s="74">
        <f t="shared" si="82"/>
        <v>0</v>
      </c>
      <c r="J330" s="209"/>
    </row>
    <row r="331" spans="1:18" ht="33" hidden="1" customHeight="1">
      <c r="A331" s="16" t="s">
        <v>150</v>
      </c>
      <c r="B331" s="14">
        <v>757</v>
      </c>
      <c r="C331" s="15" t="s">
        <v>69</v>
      </c>
      <c r="D331" s="15" t="s">
        <v>54</v>
      </c>
      <c r="E331" s="15" t="s">
        <v>412</v>
      </c>
      <c r="F331" s="15" t="s">
        <v>151</v>
      </c>
      <c r="G331" s="74"/>
      <c r="H331" s="74"/>
      <c r="I331" s="74"/>
      <c r="J331" s="209"/>
    </row>
    <row r="332" spans="1:18" s="32" customFormat="1" ht="17.25" hidden="1" customHeight="1">
      <c r="A332" s="5" t="s">
        <v>361</v>
      </c>
      <c r="B332" s="35">
        <v>757</v>
      </c>
      <c r="C332" s="36" t="s">
        <v>72</v>
      </c>
      <c r="D332" s="36"/>
      <c r="E332" s="36"/>
      <c r="F332" s="36"/>
      <c r="G332" s="75">
        <f>G348+G333</f>
        <v>0</v>
      </c>
      <c r="H332" s="75">
        <f>H348+H333</f>
        <v>0</v>
      </c>
      <c r="I332" s="75">
        <f>I348+I333</f>
        <v>0</v>
      </c>
      <c r="J332" s="228"/>
      <c r="K332" s="235"/>
      <c r="L332" s="235"/>
      <c r="M332" s="235"/>
      <c r="N332" s="235"/>
      <c r="O332" s="235"/>
      <c r="P332" s="235"/>
      <c r="Q332" s="235"/>
      <c r="R332" s="235"/>
    </row>
    <row r="333" spans="1:18" s="32" customFormat="1" ht="17.25" hidden="1" customHeight="1">
      <c r="A333" s="132" t="s">
        <v>496</v>
      </c>
      <c r="B333" s="14">
        <v>757</v>
      </c>
      <c r="C333" s="15" t="s">
        <v>72</v>
      </c>
      <c r="D333" s="15" t="s">
        <v>19</v>
      </c>
      <c r="E333" s="36"/>
      <c r="F333" s="36"/>
      <c r="G333" s="75">
        <f>G334+G344</f>
        <v>0</v>
      </c>
      <c r="H333" s="75">
        <f>H334+H344</f>
        <v>0</v>
      </c>
      <c r="I333" s="75">
        <f>I334+I344</f>
        <v>0</v>
      </c>
      <c r="J333" s="228"/>
      <c r="K333" s="235"/>
      <c r="L333" s="235"/>
      <c r="M333" s="235"/>
      <c r="N333" s="235"/>
      <c r="O333" s="235"/>
      <c r="P333" s="235"/>
      <c r="Q333" s="235"/>
      <c r="R333" s="235"/>
    </row>
    <row r="334" spans="1:18" ht="27.75" hidden="1" customHeight="1">
      <c r="A334" s="37" t="s">
        <v>485</v>
      </c>
      <c r="B334" s="14">
        <v>757</v>
      </c>
      <c r="C334" s="15" t="s">
        <v>72</v>
      </c>
      <c r="D334" s="15" t="s">
        <v>19</v>
      </c>
      <c r="E334" s="15" t="s">
        <v>195</v>
      </c>
      <c r="F334" s="15"/>
      <c r="G334" s="74">
        <f>G336+G339+G341</f>
        <v>0</v>
      </c>
      <c r="H334" s="74">
        <f>H336+H339+H341</f>
        <v>0</v>
      </c>
      <c r="I334" s="74">
        <f>I336+I339+I341</f>
        <v>0</v>
      </c>
      <c r="J334" s="209"/>
    </row>
    <row r="335" spans="1:18" ht="19.5" hidden="1" customHeight="1">
      <c r="A335" s="16" t="s">
        <v>32</v>
      </c>
      <c r="B335" s="14">
        <v>757</v>
      </c>
      <c r="C335" s="15" t="s">
        <v>72</v>
      </c>
      <c r="D335" s="15" t="s">
        <v>19</v>
      </c>
      <c r="E335" s="15" t="s">
        <v>40</v>
      </c>
      <c r="F335" s="15" t="s">
        <v>33</v>
      </c>
      <c r="G335" s="74"/>
      <c r="H335" s="74"/>
      <c r="I335" s="74"/>
      <c r="J335" s="209"/>
    </row>
    <row r="336" spans="1:18" ht="39" hidden="1" customHeight="1">
      <c r="A336" s="16" t="s">
        <v>112</v>
      </c>
      <c r="B336" s="14">
        <v>757</v>
      </c>
      <c r="C336" s="15" t="s">
        <v>72</v>
      </c>
      <c r="D336" s="15" t="s">
        <v>19</v>
      </c>
      <c r="E336" s="15" t="s">
        <v>196</v>
      </c>
      <c r="F336" s="15"/>
      <c r="G336" s="74">
        <f>G337</f>
        <v>0</v>
      </c>
      <c r="H336" s="74">
        <f t="shared" ref="H336:I336" si="83">H337</f>
        <v>0</v>
      </c>
      <c r="I336" s="74">
        <f t="shared" si="83"/>
        <v>0</v>
      </c>
      <c r="J336" s="209"/>
    </row>
    <row r="337" spans="1:18" ht="25.5" hidden="1">
      <c r="A337" s="16" t="s">
        <v>30</v>
      </c>
      <c r="B337" s="14">
        <v>757</v>
      </c>
      <c r="C337" s="15" t="s">
        <v>72</v>
      </c>
      <c r="D337" s="15" t="s">
        <v>19</v>
      </c>
      <c r="E337" s="15" t="s">
        <v>196</v>
      </c>
      <c r="F337" s="15" t="s">
        <v>31</v>
      </c>
      <c r="G337" s="74">
        <f>G338</f>
        <v>0</v>
      </c>
      <c r="H337" s="74">
        <f>H338</f>
        <v>0</v>
      </c>
      <c r="I337" s="74">
        <f>I338</f>
        <v>0</v>
      </c>
      <c r="J337" s="209"/>
    </row>
    <row r="338" spans="1:18" ht="19.5" hidden="1" customHeight="1">
      <c r="A338" s="16" t="s">
        <v>32</v>
      </c>
      <c r="B338" s="14">
        <v>757</v>
      </c>
      <c r="C338" s="15" t="s">
        <v>72</v>
      </c>
      <c r="D338" s="15" t="s">
        <v>19</v>
      </c>
      <c r="E338" s="15" t="s">
        <v>196</v>
      </c>
      <c r="F338" s="15" t="s">
        <v>33</v>
      </c>
      <c r="G338" s="74"/>
      <c r="H338" s="74"/>
      <c r="I338" s="74"/>
      <c r="J338" s="209"/>
    </row>
    <row r="339" spans="1:18" s="32" customFormat="1" ht="25.5" hidden="1" customHeight="1">
      <c r="A339" s="16" t="s">
        <v>30</v>
      </c>
      <c r="B339" s="14">
        <v>757</v>
      </c>
      <c r="C339" s="15" t="s">
        <v>72</v>
      </c>
      <c r="D339" s="15" t="s">
        <v>19</v>
      </c>
      <c r="E339" s="15" t="s">
        <v>547</v>
      </c>
      <c r="F339" s="15" t="s">
        <v>31</v>
      </c>
      <c r="G339" s="74">
        <f>G340</f>
        <v>0</v>
      </c>
      <c r="H339" s="74">
        <v>0</v>
      </c>
      <c r="I339" s="74">
        <v>0</v>
      </c>
      <c r="J339" s="209"/>
      <c r="K339" s="235"/>
      <c r="L339" s="235"/>
      <c r="M339" s="235"/>
      <c r="N339" s="235"/>
      <c r="O339" s="235"/>
      <c r="P339" s="235"/>
      <c r="Q339" s="235"/>
      <c r="R339" s="235"/>
    </row>
    <row r="340" spans="1:18" s="32" customFormat="1" ht="17.25" hidden="1" customHeight="1">
      <c r="A340" s="16" t="s">
        <v>32</v>
      </c>
      <c r="B340" s="14">
        <v>757</v>
      </c>
      <c r="C340" s="15" t="s">
        <v>72</v>
      </c>
      <c r="D340" s="15" t="s">
        <v>19</v>
      </c>
      <c r="E340" s="15" t="s">
        <v>547</v>
      </c>
      <c r="F340" s="15" t="s">
        <v>33</v>
      </c>
      <c r="G340" s="74"/>
      <c r="H340" s="74">
        <v>0</v>
      </c>
      <c r="I340" s="74">
        <v>0</v>
      </c>
      <c r="J340" s="209"/>
      <c r="K340" s="235"/>
      <c r="L340" s="235"/>
      <c r="M340" s="235"/>
      <c r="N340" s="235"/>
      <c r="O340" s="235"/>
      <c r="P340" s="235"/>
      <c r="Q340" s="235"/>
      <c r="R340" s="235"/>
    </row>
    <row r="341" spans="1:18" s="32" customFormat="1" ht="65.25" hidden="1" customHeight="1">
      <c r="A341" s="16" t="s">
        <v>616</v>
      </c>
      <c r="B341" s="14">
        <v>757</v>
      </c>
      <c r="C341" s="15" t="s">
        <v>72</v>
      </c>
      <c r="D341" s="15" t="s">
        <v>19</v>
      </c>
      <c r="E341" s="15" t="s">
        <v>615</v>
      </c>
      <c r="F341" s="15"/>
      <c r="G341" s="74">
        <f>G342</f>
        <v>0</v>
      </c>
      <c r="H341" s="74">
        <f t="shared" ref="H341:I341" si="84">H342</f>
        <v>0</v>
      </c>
      <c r="I341" s="74">
        <f t="shared" si="84"/>
        <v>0</v>
      </c>
      <c r="J341" s="209"/>
      <c r="K341" s="235"/>
      <c r="L341" s="235"/>
      <c r="M341" s="235"/>
      <c r="N341" s="235"/>
      <c r="O341" s="235"/>
      <c r="P341" s="235"/>
      <c r="Q341" s="235"/>
      <c r="R341" s="235"/>
    </row>
    <row r="342" spans="1:18" s="32" customFormat="1" ht="25.5" hidden="1" customHeight="1">
      <c r="A342" s="16" t="s">
        <v>30</v>
      </c>
      <c r="B342" s="14">
        <v>757</v>
      </c>
      <c r="C342" s="15" t="s">
        <v>72</v>
      </c>
      <c r="D342" s="15" t="s">
        <v>19</v>
      </c>
      <c r="E342" s="15" t="s">
        <v>615</v>
      </c>
      <c r="F342" s="15" t="s">
        <v>31</v>
      </c>
      <c r="G342" s="74">
        <f>G343</f>
        <v>0</v>
      </c>
      <c r="H342" s="74">
        <v>0</v>
      </c>
      <c r="I342" s="74">
        <v>0</v>
      </c>
      <c r="J342" s="209"/>
      <c r="K342" s="235"/>
      <c r="L342" s="235"/>
      <c r="M342" s="235"/>
      <c r="N342" s="235"/>
      <c r="O342" s="235"/>
      <c r="P342" s="235"/>
      <c r="Q342" s="235"/>
      <c r="R342" s="235"/>
    </row>
    <row r="343" spans="1:18" s="32" customFormat="1" ht="17.25" hidden="1" customHeight="1">
      <c r="A343" s="16" t="s">
        <v>32</v>
      </c>
      <c r="B343" s="14">
        <v>757</v>
      </c>
      <c r="C343" s="15" t="s">
        <v>72</v>
      </c>
      <c r="D343" s="15" t="s">
        <v>19</v>
      </c>
      <c r="E343" s="15" t="s">
        <v>615</v>
      </c>
      <c r="F343" s="15" t="s">
        <v>33</v>
      </c>
      <c r="G343" s="74"/>
      <c r="H343" s="74">
        <v>0</v>
      </c>
      <c r="I343" s="74">
        <v>0</v>
      </c>
      <c r="J343" s="209"/>
      <c r="K343" s="235"/>
      <c r="L343" s="235"/>
      <c r="M343" s="235"/>
      <c r="N343" s="235"/>
      <c r="O343" s="235"/>
      <c r="P343" s="235"/>
      <c r="Q343" s="235"/>
      <c r="R343" s="235"/>
    </row>
    <row r="344" spans="1:18" s="18" customFormat="1" ht="25.5" hidden="1">
      <c r="A344" s="16" t="s">
        <v>475</v>
      </c>
      <c r="B344" s="14">
        <v>757</v>
      </c>
      <c r="C344" s="15" t="s">
        <v>72</v>
      </c>
      <c r="D344" s="15" t="s">
        <v>19</v>
      </c>
      <c r="E344" s="15" t="s">
        <v>263</v>
      </c>
      <c r="F344" s="15"/>
      <c r="G344" s="74">
        <f>G345</f>
        <v>0</v>
      </c>
      <c r="H344" s="74">
        <f t="shared" ref="H344:I346" si="85">H345</f>
        <v>0</v>
      </c>
      <c r="I344" s="74">
        <f t="shared" si="85"/>
        <v>0</v>
      </c>
      <c r="J344" s="209"/>
      <c r="K344" s="232"/>
      <c r="L344" s="232"/>
      <c r="M344" s="232"/>
      <c r="N344" s="232"/>
      <c r="O344" s="232"/>
      <c r="P344" s="232"/>
      <c r="Q344" s="232"/>
      <c r="R344" s="232"/>
    </row>
    <row r="345" spans="1:18" s="18" customFormat="1" ht="25.5" hidden="1">
      <c r="A345" s="16" t="s">
        <v>474</v>
      </c>
      <c r="B345" s="14">
        <v>757</v>
      </c>
      <c r="C345" s="15" t="s">
        <v>72</v>
      </c>
      <c r="D345" s="15" t="s">
        <v>19</v>
      </c>
      <c r="E345" s="15" t="s">
        <v>446</v>
      </c>
      <c r="F345" s="15"/>
      <c r="G345" s="74">
        <f>G346</f>
        <v>0</v>
      </c>
      <c r="H345" s="74">
        <f t="shared" si="85"/>
        <v>0</v>
      </c>
      <c r="I345" s="74">
        <f t="shared" si="85"/>
        <v>0</v>
      </c>
      <c r="J345" s="209"/>
      <c r="K345" s="232"/>
      <c r="L345" s="232"/>
      <c r="M345" s="232"/>
      <c r="N345" s="232"/>
      <c r="O345" s="232"/>
      <c r="P345" s="232"/>
      <c r="Q345" s="232"/>
      <c r="R345" s="232"/>
    </row>
    <row r="346" spans="1:18" s="18" customFormat="1" ht="25.5" hidden="1">
      <c r="A346" s="16" t="s">
        <v>96</v>
      </c>
      <c r="B346" s="14">
        <v>757</v>
      </c>
      <c r="C346" s="15" t="s">
        <v>72</v>
      </c>
      <c r="D346" s="15" t="s">
        <v>19</v>
      </c>
      <c r="E346" s="15" t="s">
        <v>446</v>
      </c>
      <c r="F346" s="15" t="s">
        <v>349</v>
      </c>
      <c r="G346" s="74">
        <f>G347</f>
        <v>0</v>
      </c>
      <c r="H346" s="74">
        <f t="shared" si="85"/>
        <v>0</v>
      </c>
      <c r="I346" s="74">
        <f t="shared" si="85"/>
        <v>0</v>
      </c>
      <c r="J346" s="209"/>
      <c r="K346" s="232"/>
      <c r="L346" s="232"/>
      <c r="M346" s="232"/>
      <c r="N346" s="232"/>
      <c r="O346" s="232"/>
      <c r="P346" s="232"/>
      <c r="Q346" s="232"/>
      <c r="R346" s="232"/>
    </row>
    <row r="347" spans="1:18" s="18" customFormat="1" ht="89.25" hidden="1">
      <c r="A347" s="50" t="s">
        <v>421</v>
      </c>
      <c r="B347" s="14">
        <v>757</v>
      </c>
      <c r="C347" s="15" t="s">
        <v>72</v>
      </c>
      <c r="D347" s="15" t="s">
        <v>19</v>
      </c>
      <c r="E347" s="15" t="s">
        <v>446</v>
      </c>
      <c r="F347" s="15" t="s">
        <v>420</v>
      </c>
      <c r="G347" s="74">
        <f>50000-50000</f>
        <v>0</v>
      </c>
      <c r="H347" s="74"/>
      <c r="I347" s="74"/>
      <c r="J347" s="209"/>
      <c r="K347" s="232"/>
      <c r="L347" s="232"/>
      <c r="M347" s="232"/>
      <c r="N347" s="232"/>
      <c r="O347" s="232"/>
      <c r="P347" s="232"/>
      <c r="Q347" s="232"/>
      <c r="R347" s="232"/>
    </row>
    <row r="348" spans="1:18" s="33" customFormat="1" ht="15" hidden="1" customHeight="1">
      <c r="A348" s="16" t="s">
        <v>71</v>
      </c>
      <c r="B348" s="14">
        <v>757</v>
      </c>
      <c r="C348" s="15" t="s">
        <v>72</v>
      </c>
      <c r="D348" s="15" t="s">
        <v>28</v>
      </c>
      <c r="E348" s="39"/>
      <c r="F348" s="39"/>
      <c r="G348" s="29">
        <f>G349</f>
        <v>0</v>
      </c>
      <c r="H348" s="29">
        <f>H349+H108</f>
        <v>0</v>
      </c>
      <c r="I348" s="29">
        <f>I349+I108</f>
        <v>0</v>
      </c>
      <c r="J348" s="227"/>
      <c r="K348" s="243"/>
      <c r="L348" s="243"/>
      <c r="M348" s="243"/>
      <c r="N348" s="243"/>
      <c r="O348" s="243"/>
      <c r="P348" s="243"/>
      <c r="Q348" s="243"/>
      <c r="R348" s="243"/>
    </row>
    <row r="349" spans="1:18" s="28" customFormat="1" ht="28.5" hidden="1" customHeight="1">
      <c r="A349" s="37" t="s">
        <v>485</v>
      </c>
      <c r="B349" s="14">
        <v>757</v>
      </c>
      <c r="C349" s="15" t="s">
        <v>72</v>
      </c>
      <c r="D349" s="15" t="s">
        <v>28</v>
      </c>
      <c r="E349" s="15" t="s">
        <v>195</v>
      </c>
      <c r="F349" s="15"/>
      <c r="G349" s="74">
        <f>G350</f>
        <v>0</v>
      </c>
      <c r="H349" s="74">
        <f>H350</f>
        <v>0</v>
      </c>
      <c r="I349" s="74">
        <f>I350</f>
        <v>0</v>
      </c>
      <c r="J349" s="209"/>
      <c r="K349" s="236"/>
      <c r="L349" s="236"/>
      <c r="M349" s="236"/>
      <c r="N349" s="236"/>
      <c r="O349" s="236"/>
      <c r="P349" s="236"/>
      <c r="Q349" s="236"/>
      <c r="R349" s="236"/>
    </row>
    <row r="350" spans="1:18" s="28" customFormat="1" ht="27.75" hidden="1" customHeight="1">
      <c r="A350" s="37" t="s">
        <v>73</v>
      </c>
      <c r="B350" s="14">
        <v>757</v>
      </c>
      <c r="C350" s="15" t="s">
        <v>72</v>
      </c>
      <c r="D350" s="15" t="s">
        <v>28</v>
      </c>
      <c r="E350" s="15" t="s">
        <v>206</v>
      </c>
      <c r="F350" s="15"/>
      <c r="G350" s="74">
        <f>G351</f>
        <v>0</v>
      </c>
      <c r="H350" s="74">
        <f t="shared" ref="H350:I350" si="86">H351</f>
        <v>0</v>
      </c>
      <c r="I350" s="74">
        <f t="shared" si="86"/>
        <v>0</v>
      </c>
      <c r="J350" s="209"/>
      <c r="K350" s="236"/>
      <c r="L350" s="236"/>
      <c r="M350" s="236"/>
      <c r="N350" s="236"/>
      <c r="O350" s="236"/>
      <c r="P350" s="236"/>
      <c r="Q350" s="236"/>
      <c r="R350" s="236"/>
    </row>
    <row r="351" spans="1:18" s="32" customFormat="1" ht="28.5" hidden="1" customHeight="1">
      <c r="A351" s="16" t="s">
        <v>36</v>
      </c>
      <c r="B351" s="14">
        <v>757</v>
      </c>
      <c r="C351" s="15" t="s">
        <v>72</v>
      </c>
      <c r="D351" s="15" t="s">
        <v>28</v>
      </c>
      <c r="E351" s="15" t="s">
        <v>206</v>
      </c>
      <c r="F351" s="15" t="s">
        <v>37</v>
      </c>
      <c r="G351" s="74">
        <f>G352</f>
        <v>0</v>
      </c>
      <c r="H351" s="74">
        <f>H352</f>
        <v>0</v>
      </c>
      <c r="I351" s="74">
        <f>I352</f>
        <v>0</v>
      </c>
      <c r="J351" s="209"/>
      <c r="K351" s="235"/>
      <c r="L351" s="235"/>
      <c r="M351" s="235"/>
      <c r="N351" s="235"/>
      <c r="O351" s="235"/>
      <c r="P351" s="235"/>
      <c r="Q351" s="235"/>
      <c r="R351" s="235"/>
    </row>
    <row r="352" spans="1:18" s="32" customFormat="1" ht="25.5" hidden="1">
      <c r="A352" s="16" t="s">
        <v>38</v>
      </c>
      <c r="B352" s="14">
        <v>757</v>
      </c>
      <c r="C352" s="15" t="s">
        <v>72</v>
      </c>
      <c r="D352" s="15" t="s">
        <v>28</v>
      </c>
      <c r="E352" s="15" t="s">
        <v>206</v>
      </c>
      <c r="F352" s="15" t="s">
        <v>39</v>
      </c>
      <c r="G352" s="74"/>
      <c r="H352" s="74"/>
      <c r="I352" s="74"/>
      <c r="J352" s="209"/>
      <c r="K352" s="237"/>
      <c r="L352" s="235"/>
      <c r="M352" s="235"/>
      <c r="N352" s="235"/>
      <c r="O352" s="235"/>
      <c r="P352" s="235"/>
      <c r="Q352" s="235"/>
      <c r="R352" s="235"/>
    </row>
    <row r="353" spans="1:18" s="148" customFormat="1">
      <c r="A353" s="137" t="s">
        <v>74</v>
      </c>
      <c r="B353" s="138"/>
      <c r="C353" s="139"/>
      <c r="D353" s="139"/>
      <c r="E353" s="139"/>
      <c r="F353" s="139"/>
      <c r="G353" s="140">
        <f>G13+G24+G123+G1591+G332</f>
        <v>182315730.06999999</v>
      </c>
      <c r="H353" s="140">
        <f>H24+H123+H332+H1591+H13</f>
        <v>171218301.13</v>
      </c>
      <c r="I353" s="140">
        <f>I24+I123+I332+I1591+I13</f>
        <v>166920448.11000001</v>
      </c>
      <c r="J353" s="224"/>
      <c r="K353" s="240"/>
      <c r="L353" s="239"/>
      <c r="M353" s="239"/>
      <c r="N353" s="239"/>
      <c r="O353" s="239"/>
      <c r="P353" s="239"/>
      <c r="Q353" s="239"/>
      <c r="R353" s="239"/>
    </row>
    <row r="354" spans="1:18" s="148" customFormat="1" hidden="1">
      <c r="A354" s="137"/>
      <c r="B354" s="138"/>
      <c r="C354" s="139"/>
      <c r="D354" s="139"/>
      <c r="E354" s="139"/>
      <c r="F354" s="139"/>
      <c r="G354" s="140"/>
      <c r="H354" s="140"/>
      <c r="I354" s="140"/>
      <c r="J354" s="224"/>
      <c r="K354" s="240"/>
      <c r="L354" s="239"/>
      <c r="M354" s="239"/>
      <c r="N354" s="239"/>
      <c r="O354" s="239"/>
      <c r="P354" s="239"/>
      <c r="Q354" s="239"/>
      <c r="R354" s="239"/>
    </row>
    <row r="355" spans="1:18" s="148" customFormat="1" hidden="1">
      <c r="A355" s="137"/>
      <c r="B355" s="138"/>
      <c r="C355" s="139"/>
      <c r="D355" s="139"/>
      <c r="E355" s="139"/>
      <c r="F355" s="139"/>
      <c r="G355" s="140"/>
      <c r="H355" s="140"/>
      <c r="I355" s="140"/>
      <c r="J355" s="224"/>
      <c r="K355" s="240"/>
      <c r="L355" s="239"/>
      <c r="M355" s="239"/>
      <c r="N355" s="239"/>
      <c r="O355" s="239"/>
      <c r="P355" s="239"/>
      <c r="Q355" s="239"/>
      <c r="R355" s="239"/>
    </row>
    <row r="356" spans="1:18" s="148" customFormat="1" hidden="1">
      <c r="A356" s="137"/>
      <c r="B356" s="138"/>
      <c r="C356" s="139"/>
      <c r="D356" s="139"/>
      <c r="E356" s="139"/>
      <c r="F356" s="139"/>
      <c r="G356" s="140"/>
      <c r="H356" s="140"/>
      <c r="I356" s="140"/>
      <c r="J356" s="224"/>
      <c r="K356" s="240"/>
      <c r="L356" s="239"/>
      <c r="M356" s="239"/>
      <c r="N356" s="239"/>
      <c r="O356" s="239"/>
      <c r="P356" s="239"/>
      <c r="Q356" s="239"/>
      <c r="R356" s="239"/>
    </row>
    <row r="357" spans="1:18" s="146" customFormat="1" ht="38.25">
      <c r="A357" s="98" t="s">
        <v>991</v>
      </c>
      <c r="B357" s="94">
        <v>763</v>
      </c>
      <c r="C357" s="95"/>
      <c r="D357" s="95"/>
      <c r="E357" s="95"/>
      <c r="F357" s="95"/>
      <c r="G357" s="96"/>
      <c r="H357" s="96"/>
      <c r="I357" s="96"/>
      <c r="J357" s="229"/>
      <c r="K357" s="244"/>
      <c r="L357" s="244"/>
      <c r="M357" s="244"/>
      <c r="N357" s="244"/>
      <c r="O357" s="244"/>
      <c r="P357" s="244"/>
      <c r="Q357" s="244"/>
      <c r="R357" s="244"/>
    </row>
    <row r="358" spans="1:18">
      <c r="A358" s="5" t="s">
        <v>18</v>
      </c>
      <c r="B358" s="6">
        <v>763</v>
      </c>
      <c r="C358" s="7" t="s">
        <v>19</v>
      </c>
      <c r="D358" s="7"/>
      <c r="E358" s="7"/>
      <c r="F358" s="7"/>
      <c r="G358" s="38">
        <f>G359+G368</f>
        <v>12413285</v>
      </c>
      <c r="H358" s="38">
        <f>H359+H368</f>
        <v>12527275</v>
      </c>
      <c r="I358" s="38">
        <f>I359+I368</f>
        <v>12642404</v>
      </c>
      <c r="J358" s="223"/>
    </row>
    <row r="359" spans="1:18" s="33" customFormat="1" ht="51">
      <c r="A359" s="16" t="s">
        <v>75</v>
      </c>
      <c r="B359" s="14">
        <v>763</v>
      </c>
      <c r="C359" s="15" t="s">
        <v>19</v>
      </c>
      <c r="D359" s="15" t="s">
        <v>54</v>
      </c>
      <c r="E359" s="15"/>
      <c r="F359" s="39"/>
      <c r="G359" s="74">
        <f>SUM(G360)</f>
        <v>12183285</v>
      </c>
      <c r="H359" s="74">
        <f>SUM(H360)</f>
        <v>12297275</v>
      </c>
      <c r="I359" s="74">
        <f>SUM(I360)</f>
        <v>12412404</v>
      </c>
      <c r="J359" s="209"/>
      <c r="K359" s="243"/>
      <c r="L359" s="243"/>
      <c r="M359" s="243"/>
      <c r="N359" s="243"/>
      <c r="O359" s="243"/>
      <c r="P359" s="243"/>
      <c r="Q359" s="243"/>
      <c r="R359" s="243"/>
    </row>
    <row r="360" spans="1:18" s="33" customFormat="1" ht="38.25">
      <c r="A360" s="16" t="s">
        <v>441</v>
      </c>
      <c r="B360" s="14">
        <v>763</v>
      </c>
      <c r="C360" s="15" t="s">
        <v>19</v>
      </c>
      <c r="D360" s="15" t="s">
        <v>54</v>
      </c>
      <c r="E360" s="15" t="s">
        <v>207</v>
      </c>
      <c r="F360" s="39"/>
      <c r="G360" s="74">
        <f>G361</f>
        <v>12183285</v>
      </c>
      <c r="H360" s="74">
        <f>H361</f>
        <v>12297275</v>
      </c>
      <c r="I360" s="74">
        <f>I361</f>
        <v>12412404</v>
      </c>
      <c r="J360" s="209"/>
      <c r="K360" s="243"/>
      <c r="L360" s="243"/>
      <c r="M360" s="243"/>
      <c r="N360" s="243"/>
      <c r="O360" s="243"/>
      <c r="P360" s="243"/>
      <c r="Q360" s="243"/>
      <c r="R360" s="243"/>
    </row>
    <row r="361" spans="1:18" s="33" customFormat="1" ht="25.5">
      <c r="A361" s="16" t="s">
        <v>76</v>
      </c>
      <c r="B361" s="14">
        <v>763</v>
      </c>
      <c r="C361" s="15" t="s">
        <v>19</v>
      </c>
      <c r="D361" s="15" t="s">
        <v>54</v>
      </c>
      <c r="E361" s="15" t="s">
        <v>208</v>
      </c>
      <c r="F361" s="39"/>
      <c r="G361" s="74">
        <f>SUM(G362+G364+G367)</f>
        <v>12183285</v>
      </c>
      <c r="H361" s="74">
        <f>SUM(H362+H364+H367)</f>
        <v>12297275</v>
      </c>
      <c r="I361" s="74">
        <f>SUM(I362+I364+I367)</f>
        <v>12412404</v>
      </c>
      <c r="J361" s="209"/>
      <c r="K361" s="243"/>
      <c r="L361" s="243"/>
      <c r="M361" s="243"/>
      <c r="N361" s="243"/>
      <c r="O361" s="243"/>
      <c r="P361" s="243"/>
      <c r="Q361" s="243"/>
      <c r="R361" s="243"/>
    </row>
    <row r="362" spans="1:18" ht="63.75">
      <c r="A362" s="16" t="s">
        <v>55</v>
      </c>
      <c r="B362" s="14">
        <v>763</v>
      </c>
      <c r="C362" s="15" t="s">
        <v>19</v>
      </c>
      <c r="D362" s="15" t="s">
        <v>54</v>
      </c>
      <c r="E362" s="15" t="s">
        <v>208</v>
      </c>
      <c r="F362" s="15" t="s">
        <v>58</v>
      </c>
      <c r="G362" s="74">
        <f>SUM(G363)</f>
        <v>11480921</v>
      </c>
      <c r="H362" s="74">
        <f>SUM(H363)</f>
        <v>11598911</v>
      </c>
      <c r="I362" s="74">
        <f>SUM(I363)</f>
        <v>11714040</v>
      </c>
      <c r="J362" s="209"/>
    </row>
    <row r="363" spans="1:18" ht="25.5">
      <c r="A363" s="16" t="s">
        <v>56</v>
      </c>
      <c r="B363" s="14">
        <v>763</v>
      </c>
      <c r="C363" s="15" t="s">
        <v>19</v>
      </c>
      <c r="D363" s="15" t="s">
        <v>54</v>
      </c>
      <c r="E363" s="15" t="s">
        <v>208</v>
      </c>
      <c r="F363" s="15" t="s">
        <v>59</v>
      </c>
      <c r="G363" s="74">
        <f>10077748+1403173</f>
        <v>11480921</v>
      </c>
      <c r="H363" s="74">
        <f>10181707+1417204</f>
        <v>11598911</v>
      </c>
      <c r="I363" s="74">
        <f>10282664+1431376</f>
        <v>11714040</v>
      </c>
      <c r="J363" s="209"/>
    </row>
    <row r="364" spans="1:18" ht="25.5">
      <c r="A364" s="16" t="s">
        <v>36</v>
      </c>
      <c r="B364" s="14">
        <v>763</v>
      </c>
      <c r="C364" s="15" t="s">
        <v>19</v>
      </c>
      <c r="D364" s="15" t="s">
        <v>54</v>
      </c>
      <c r="E364" s="15" t="s">
        <v>208</v>
      </c>
      <c r="F364" s="15" t="s">
        <v>37</v>
      </c>
      <c r="G364" s="74">
        <f>SUM(G365)</f>
        <v>680364</v>
      </c>
      <c r="H364" s="74">
        <f>SUM(H365)</f>
        <v>680364</v>
      </c>
      <c r="I364" s="74">
        <f>SUM(I365)</f>
        <v>680364</v>
      </c>
      <c r="J364" s="209"/>
    </row>
    <row r="365" spans="1:18" ht="25.5">
      <c r="A365" s="16" t="s">
        <v>38</v>
      </c>
      <c r="B365" s="14">
        <v>763</v>
      </c>
      <c r="C365" s="15" t="s">
        <v>19</v>
      </c>
      <c r="D365" s="15" t="s">
        <v>54</v>
      </c>
      <c r="E365" s="15" t="s">
        <v>208</v>
      </c>
      <c r="F365" s="15" t="s">
        <v>39</v>
      </c>
      <c r="G365" s="74">
        <f>582364+98000</f>
        <v>680364</v>
      </c>
      <c r="H365" s="74">
        <f>582364+98000</f>
        <v>680364</v>
      </c>
      <c r="I365" s="74">
        <f>582364+98000</f>
        <v>680364</v>
      </c>
      <c r="J365" s="209"/>
    </row>
    <row r="366" spans="1:18" ht="19.5" customHeight="1">
      <c r="A366" s="30" t="s">
        <v>63</v>
      </c>
      <c r="B366" s="14">
        <v>763</v>
      </c>
      <c r="C366" s="15" t="s">
        <v>19</v>
      </c>
      <c r="D366" s="15" t="s">
        <v>54</v>
      </c>
      <c r="E366" s="15" t="s">
        <v>208</v>
      </c>
      <c r="F366" s="15" t="s">
        <v>64</v>
      </c>
      <c r="G366" s="74">
        <f>G367</f>
        <v>22000</v>
      </c>
      <c r="H366" s="74">
        <f>H367</f>
        <v>18000</v>
      </c>
      <c r="I366" s="74">
        <f>I367</f>
        <v>18000</v>
      </c>
      <c r="J366" s="209"/>
    </row>
    <row r="367" spans="1:18" ht="16.5" customHeight="1">
      <c r="A367" s="30" t="s">
        <v>144</v>
      </c>
      <c r="B367" s="14">
        <v>763</v>
      </c>
      <c r="C367" s="15" t="s">
        <v>19</v>
      </c>
      <c r="D367" s="15" t="s">
        <v>54</v>
      </c>
      <c r="E367" s="15" t="s">
        <v>208</v>
      </c>
      <c r="F367" s="15" t="s">
        <v>67</v>
      </c>
      <c r="G367" s="74">
        <v>22000</v>
      </c>
      <c r="H367" s="74">
        <v>18000</v>
      </c>
      <c r="I367" s="74">
        <v>18000</v>
      </c>
      <c r="J367" s="209"/>
    </row>
    <row r="368" spans="1:18" ht="18.75" customHeight="1">
      <c r="A368" s="40" t="s">
        <v>22</v>
      </c>
      <c r="B368" s="14">
        <v>763</v>
      </c>
      <c r="C368" s="15" t="s">
        <v>19</v>
      </c>
      <c r="D368" s="15" t="s">
        <v>23</v>
      </c>
      <c r="E368" s="15"/>
      <c r="F368" s="15"/>
      <c r="G368" s="74">
        <f>G369</f>
        <v>230000</v>
      </c>
      <c r="H368" s="74">
        <f>H369</f>
        <v>230000</v>
      </c>
      <c r="I368" s="74">
        <f>I369</f>
        <v>230000</v>
      </c>
      <c r="J368" s="209"/>
    </row>
    <row r="369" spans="1:16" ht="39.75" customHeight="1">
      <c r="A369" s="16" t="s">
        <v>441</v>
      </c>
      <c r="B369" s="14">
        <v>763</v>
      </c>
      <c r="C369" s="15" t="s">
        <v>19</v>
      </c>
      <c r="D369" s="15" t="s">
        <v>23</v>
      </c>
      <c r="E369" s="15" t="s">
        <v>207</v>
      </c>
      <c r="F369" s="15"/>
      <c r="G369" s="74">
        <f>G370+G375</f>
        <v>230000</v>
      </c>
      <c r="H369" s="74">
        <f t="shared" ref="H369:I369" si="87">H370</f>
        <v>230000</v>
      </c>
      <c r="I369" s="74">
        <f t="shared" si="87"/>
        <v>230000</v>
      </c>
      <c r="J369" s="209"/>
    </row>
    <row r="370" spans="1:16" ht="41.25" customHeight="1">
      <c r="A370" s="16" t="s">
        <v>841</v>
      </c>
      <c r="B370" s="14">
        <v>763</v>
      </c>
      <c r="C370" s="15" t="s">
        <v>19</v>
      </c>
      <c r="D370" s="15" t="s">
        <v>23</v>
      </c>
      <c r="E370" s="15" t="s">
        <v>209</v>
      </c>
      <c r="F370" s="15"/>
      <c r="G370" s="74">
        <f>G371+G373</f>
        <v>230000</v>
      </c>
      <c r="H370" s="74">
        <f t="shared" ref="H370:I370" si="88">H371+H373</f>
        <v>230000</v>
      </c>
      <c r="I370" s="74">
        <f t="shared" si="88"/>
        <v>230000</v>
      </c>
      <c r="J370" s="209"/>
      <c r="P370" s="256"/>
    </row>
    <row r="371" spans="1:16" ht="27.75" customHeight="1">
      <c r="A371" s="16" t="s">
        <v>36</v>
      </c>
      <c r="B371" s="14">
        <v>763</v>
      </c>
      <c r="C371" s="15" t="s">
        <v>19</v>
      </c>
      <c r="D371" s="15" t="s">
        <v>23</v>
      </c>
      <c r="E371" s="15" t="s">
        <v>209</v>
      </c>
      <c r="F371" s="15" t="s">
        <v>37</v>
      </c>
      <c r="G371" s="74">
        <f t="shared" ref="G371:I371" si="89">G372</f>
        <v>220600</v>
      </c>
      <c r="H371" s="74">
        <f t="shared" si="89"/>
        <v>230000</v>
      </c>
      <c r="I371" s="74">
        <f t="shared" si="89"/>
        <v>230000</v>
      </c>
      <c r="J371" s="209"/>
    </row>
    <row r="372" spans="1:16" ht="28.5" customHeight="1">
      <c r="A372" s="16" t="s">
        <v>38</v>
      </c>
      <c r="B372" s="14">
        <v>763</v>
      </c>
      <c r="C372" s="15" t="s">
        <v>19</v>
      </c>
      <c r="D372" s="15" t="s">
        <v>23</v>
      </c>
      <c r="E372" s="15" t="s">
        <v>209</v>
      </c>
      <c r="F372" s="15" t="s">
        <v>39</v>
      </c>
      <c r="G372" s="74">
        <f>150000+1230000-1150000-9400</f>
        <v>220600</v>
      </c>
      <c r="H372" s="74">
        <f t="shared" ref="H372:I372" si="90">150000+1230000-1150000</f>
        <v>230000</v>
      </c>
      <c r="I372" s="74">
        <f t="shared" si="90"/>
        <v>230000</v>
      </c>
      <c r="J372" s="209"/>
    </row>
    <row r="373" spans="1:16">
      <c r="A373" s="16" t="s">
        <v>63</v>
      </c>
      <c r="B373" s="14">
        <v>763</v>
      </c>
      <c r="C373" s="15" t="s">
        <v>19</v>
      </c>
      <c r="D373" s="15" t="s">
        <v>23</v>
      </c>
      <c r="E373" s="15" t="s">
        <v>209</v>
      </c>
      <c r="F373" s="15" t="s">
        <v>64</v>
      </c>
      <c r="G373" s="102">
        <f>G374</f>
        <v>9400</v>
      </c>
      <c r="H373" s="74">
        <v>0</v>
      </c>
      <c r="I373" s="74">
        <v>0</v>
      </c>
      <c r="J373" s="209"/>
      <c r="K373" s="241"/>
    </row>
    <row r="374" spans="1:16" ht="15" customHeight="1">
      <c r="A374" s="16" t="s">
        <v>144</v>
      </c>
      <c r="B374" s="14">
        <v>763</v>
      </c>
      <c r="C374" s="15" t="s">
        <v>19</v>
      </c>
      <c r="D374" s="15" t="s">
        <v>23</v>
      </c>
      <c r="E374" s="15" t="s">
        <v>209</v>
      </c>
      <c r="F374" s="15" t="s">
        <v>67</v>
      </c>
      <c r="G374" s="102">
        <v>9400</v>
      </c>
      <c r="H374" s="74">
        <v>0</v>
      </c>
      <c r="I374" s="74">
        <v>0</v>
      </c>
      <c r="J374" s="209"/>
      <c r="K374" s="241"/>
    </row>
    <row r="375" spans="1:16" ht="28.5" hidden="1" customHeight="1">
      <c r="A375" s="16" t="s">
        <v>840</v>
      </c>
      <c r="B375" s="14">
        <v>763</v>
      </c>
      <c r="C375" s="15" t="s">
        <v>19</v>
      </c>
      <c r="D375" s="15" t="s">
        <v>23</v>
      </c>
      <c r="E375" s="15" t="s">
        <v>839</v>
      </c>
      <c r="F375" s="15"/>
      <c r="G375" s="74">
        <f>G376</f>
        <v>0</v>
      </c>
      <c r="H375" s="74">
        <f t="shared" ref="H375:I375" si="91">H376</f>
        <v>0</v>
      </c>
      <c r="I375" s="74">
        <f t="shared" si="91"/>
        <v>0</v>
      </c>
      <c r="J375" s="209"/>
    </row>
    <row r="376" spans="1:16" ht="27.75" hidden="1" customHeight="1">
      <c r="A376" s="16" t="s">
        <v>36</v>
      </c>
      <c r="B376" s="14">
        <v>763</v>
      </c>
      <c r="C376" s="15" t="s">
        <v>19</v>
      </c>
      <c r="D376" s="15" t="s">
        <v>23</v>
      </c>
      <c r="E376" s="15" t="s">
        <v>839</v>
      </c>
      <c r="F376" s="15" t="s">
        <v>37</v>
      </c>
      <c r="G376" s="74">
        <f t="shared" ref="G376:I376" si="92">G377</f>
        <v>0</v>
      </c>
      <c r="H376" s="74">
        <f t="shared" si="92"/>
        <v>0</v>
      </c>
      <c r="I376" s="74">
        <f t="shared" si="92"/>
        <v>0</v>
      </c>
      <c r="J376" s="209"/>
    </row>
    <row r="377" spans="1:16" ht="28.5" hidden="1" customHeight="1">
      <c r="A377" s="16" t="s">
        <v>38</v>
      </c>
      <c r="B377" s="14">
        <v>763</v>
      </c>
      <c r="C377" s="15" t="s">
        <v>19</v>
      </c>
      <c r="D377" s="15" t="s">
        <v>23</v>
      </c>
      <c r="E377" s="15" t="s">
        <v>839</v>
      </c>
      <c r="F377" s="15" t="s">
        <v>39</v>
      </c>
      <c r="G377" s="74"/>
      <c r="H377" s="74"/>
      <c r="I377" s="74"/>
      <c r="J377" s="209"/>
    </row>
    <row r="378" spans="1:16">
      <c r="A378" s="11" t="s">
        <v>86</v>
      </c>
      <c r="B378" s="6">
        <v>763</v>
      </c>
      <c r="C378" s="7" t="s">
        <v>54</v>
      </c>
      <c r="D378" s="7"/>
      <c r="E378" s="7"/>
      <c r="F378" s="7"/>
      <c r="G378" s="38">
        <f>SUM(G384)+G379</f>
        <v>1360000</v>
      </c>
      <c r="H378" s="38">
        <f>SUM(H384)</f>
        <v>560000</v>
      </c>
      <c r="I378" s="38">
        <f>SUM(I384)</f>
        <v>560000</v>
      </c>
      <c r="J378" s="223"/>
    </row>
    <row r="379" spans="1:16" hidden="1">
      <c r="A379" s="195" t="s">
        <v>791</v>
      </c>
      <c r="B379" s="14">
        <v>763</v>
      </c>
      <c r="C379" s="70" t="s">
        <v>54</v>
      </c>
      <c r="D379" s="70" t="s">
        <v>173</v>
      </c>
      <c r="E379" s="7"/>
      <c r="F379" s="7"/>
      <c r="G379" s="29">
        <f>G381</f>
        <v>0</v>
      </c>
      <c r="H379" s="29">
        <f t="shared" ref="H379:I379" si="93">H381</f>
        <v>0</v>
      </c>
      <c r="I379" s="29">
        <f t="shared" si="93"/>
        <v>0</v>
      </c>
      <c r="J379" s="227"/>
    </row>
    <row r="380" spans="1:16" ht="53.25" hidden="1" customHeight="1">
      <c r="A380" s="16" t="s">
        <v>441</v>
      </c>
      <c r="B380" s="14">
        <v>763</v>
      </c>
      <c r="C380" s="15" t="s">
        <v>54</v>
      </c>
      <c r="D380" s="15" t="s">
        <v>173</v>
      </c>
      <c r="E380" s="14" t="s">
        <v>207</v>
      </c>
      <c r="F380" s="14"/>
      <c r="G380" s="74">
        <f>G381</f>
        <v>0</v>
      </c>
      <c r="H380" s="74">
        <f t="shared" ref="H380:I380" si="94">H381</f>
        <v>0</v>
      </c>
      <c r="I380" s="74">
        <f t="shared" si="94"/>
        <v>0</v>
      </c>
      <c r="J380" s="209"/>
    </row>
    <row r="381" spans="1:16" ht="40.5" hidden="1" customHeight="1">
      <c r="A381" s="16" t="s">
        <v>790</v>
      </c>
      <c r="B381" s="14">
        <v>763</v>
      </c>
      <c r="C381" s="15" t="s">
        <v>54</v>
      </c>
      <c r="D381" s="15" t="s">
        <v>173</v>
      </c>
      <c r="E381" s="14" t="s">
        <v>801</v>
      </c>
      <c r="F381" s="14"/>
      <c r="G381" s="74">
        <f>G382</f>
        <v>0</v>
      </c>
      <c r="H381" s="74">
        <f>H383</f>
        <v>0</v>
      </c>
      <c r="I381" s="74">
        <f>I383</f>
        <v>0</v>
      </c>
      <c r="J381" s="209"/>
    </row>
    <row r="382" spans="1:16" ht="25.5" hidden="1">
      <c r="A382" s="16" t="s">
        <v>36</v>
      </c>
      <c r="B382" s="14">
        <v>763</v>
      </c>
      <c r="C382" s="15" t="s">
        <v>54</v>
      </c>
      <c r="D382" s="15" t="s">
        <v>173</v>
      </c>
      <c r="E382" s="14" t="s">
        <v>801</v>
      </c>
      <c r="F382" s="14">
        <v>200</v>
      </c>
      <c r="G382" s="74">
        <f t="shared" ref="G382:I382" si="95">G383</f>
        <v>0</v>
      </c>
      <c r="H382" s="74">
        <f t="shared" si="95"/>
        <v>0</v>
      </c>
      <c r="I382" s="74">
        <f t="shared" si="95"/>
        <v>0</v>
      </c>
      <c r="J382" s="209"/>
    </row>
    <row r="383" spans="1:16" ht="48" hidden="1" customHeight="1">
      <c r="A383" s="16" t="s">
        <v>38</v>
      </c>
      <c r="B383" s="14">
        <v>763</v>
      </c>
      <c r="C383" s="15" t="s">
        <v>54</v>
      </c>
      <c r="D383" s="15" t="s">
        <v>173</v>
      </c>
      <c r="E383" s="14" t="s">
        <v>801</v>
      </c>
      <c r="F383" s="14">
        <v>240</v>
      </c>
      <c r="G383" s="74"/>
      <c r="H383" s="8"/>
      <c r="I383" s="8"/>
      <c r="J383" s="210"/>
    </row>
    <row r="384" spans="1:16">
      <c r="A384" s="16" t="s">
        <v>87</v>
      </c>
      <c r="B384" s="14">
        <v>763</v>
      </c>
      <c r="C384" s="15" t="s">
        <v>54</v>
      </c>
      <c r="D384" s="15" t="s">
        <v>88</v>
      </c>
      <c r="E384" s="15"/>
      <c r="F384" s="15"/>
      <c r="G384" s="74">
        <f>G385</f>
        <v>1360000</v>
      </c>
      <c r="H384" s="74">
        <f>H385</f>
        <v>560000</v>
      </c>
      <c r="I384" s="74">
        <f>I385</f>
        <v>560000</v>
      </c>
      <c r="J384" s="209"/>
    </row>
    <row r="385" spans="1:10" ht="38.25">
      <c r="A385" s="16" t="s">
        <v>441</v>
      </c>
      <c r="B385" s="14">
        <v>763</v>
      </c>
      <c r="C385" s="15" t="s">
        <v>54</v>
      </c>
      <c r="D385" s="15" t="s">
        <v>88</v>
      </c>
      <c r="E385" s="15" t="s">
        <v>207</v>
      </c>
      <c r="F385" s="15"/>
      <c r="G385" s="74">
        <f>G386+G389+G392+G395++G398+G401+G404+G407+G410</f>
        <v>1360000</v>
      </c>
      <c r="H385" s="74">
        <f>H386+H389+H401</f>
        <v>560000</v>
      </c>
      <c r="I385" s="74">
        <f>I386+I389+I401</f>
        <v>560000</v>
      </c>
      <c r="J385" s="209"/>
    </row>
    <row r="386" spans="1:10" ht="116.25" customHeight="1">
      <c r="A386" s="86" t="s">
        <v>280</v>
      </c>
      <c r="B386" s="14">
        <v>763</v>
      </c>
      <c r="C386" s="15" t="s">
        <v>54</v>
      </c>
      <c r="D386" s="15" t="s">
        <v>88</v>
      </c>
      <c r="E386" s="15" t="s">
        <v>212</v>
      </c>
      <c r="F386" s="15"/>
      <c r="G386" s="74">
        <f>G387</f>
        <v>1050000</v>
      </c>
      <c r="H386" s="74">
        <f t="shared" ref="H386:I386" si="96">H387</f>
        <v>250000</v>
      </c>
      <c r="I386" s="74">
        <f t="shared" si="96"/>
        <v>250000</v>
      </c>
      <c r="J386" s="209"/>
    </row>
    <row r="387" spans="1:10" ht="25.5">
      <c r="A387" s="86" t="s">
        <v>36</v>
      </c>
      <c r="B387" s="14">
        <v>763</v>
      </c>
      <c r="C387" s="15" t="s">
        <v>54</v>
      </c>
      <c r="D387" s="15" t="s">
        <v>88</v>
      </c>
      <c r="E387" s="15" t="s">
        <v>212</v>
      </c>
      <c r="F387" s="15" t="s">
        <v>37</v>
      </c>
      <c r="G387" s="74">
        <f>SUM(G388)</f>
        <v>1050000</v>
      </c>
      <c r="H387" s="74">
        <f>SUM(H388)</f>
        <v>250000</v>
      </c>
      <c r="I387" s="74">
        <f>SUM(I388)</f>
        <v>250000</v>
      </c>
      <c r="J387" s="209"/>
    </row>
    <row r="388" spans="1:10" ht="30.75" customHeight="1">
      <c r="A388" s="86" t="s">
        <v>38</v>
      </c>
      <c r="B388" s="14">
        <v>763</v>
      </c>
      <c r="C388" s="15" t="s">
        <v>54</v>
      </c>
      <c r="D388" s="15" t="s">
        <v>88</v>
      </c>
      <c r="E388" s="15" t="s">
        <v>212</v>
      </c>
      <c r="F388" s="15" t="s">
        <v>39</v>
      </c>
      <c r="G388" s="74">
        <f>250000+800000</f>
        <v>1050000</v>
      </c>
      <c r="H388" s="74">
        <v>250000</v>
      </c>
      <c r="I388" s="74">
        <v>250000</v>
      </c>
      <c r="J388" s="209"/>
    </row>
    <row r="389" spans="1:10" ht="107.25" customHeight="1">
      <c r="A389" s="164" t="s">
        <v>645</v>
      </c>
      <c r="B389" s="14">
        <v>763</v>
      </c>
      <c r="C389" s="15" t="s">
        <v>54</v>
      </c>
      <c r="D389" s="15" t="s">
        <v>88</v>
      </c>
      <c r="E389" s="15" t="s">
        <v>213</v>
      </c>
      <c r="F389" s="15"/>
      <c r="G389" s="74">
        <f>G390</f>
        <v>270000</v>
      </c>
      <c r="H389" s="74">
        <f t="shared" ref="H389:I389" si="97">H390</f>
        <v>270000</v>
      </c>
      <c r="I389" s="74">
        <f t="shared" si="97"/>
        <v>270000</v>
      </c>
      <c r="J389" s="209"/>
    </row>
    <row r="390" spans="1:10" ht="25.5">
      <c r="A390" s="86" t="s">
        <v>36</v>
      </c>
      <c r="B390" s="14">
        <v>763</v>
      </c>
      <c r="C390" s="15" t="s">
        <v>54</v>
      </c>
      <c r="D390" s="15" t="s">
        <v>88</v>
      </c>
      <c r="E390" s="15" t="s">
        <v>213</v>
      </c>
      <c r="F390" s="15" t="s">
        <v>37</v>
      </c>
      <c r="G390" s="74">
        <f>SUM(G391)</f>
        <v>270000</v>
      </c>
      <c r="H390" s="74">
        <f>SUM(H391)</f>
        <v>270000</v>
      </c>
      <c r="I390" s="74">
        <f>SUM(I391)</f>
        <v>270000</v>
      </c>
      <c r="J390" s="209"/>
    </row>
    <row r="391" spans="1:10" ht="25.5" customHeight="1">
      <c r="A391" s="86" t="s">
        <v>38</v>
      </c>
      <c r="B391" s="14">
        <v>763</v>
      </c>
      <c r="C391" s="15" t="s">
        <v>54</v>
      </c>
      <c r="D391" s="15" t="s">
        <v>88</v>
      </c>
      <c r="E391" s="15" t="s">
        <v>213</v>
      </c>
      <c r="F391" s="15" t="s">
        <v>39</v>
      </c>
      <c r="G391" s="74">
        <v>270000</v>
      </c>
      <c r="H391" s="74">
        <v>270000</v>
      </c>
      <c r="I391" s="74">
        <v>270000</v>
      </c>
      <c r="J391" s="209"/>
    </row>
    <row r="392" spans="1:10" ht="78" hidden="1" customHeight="1">
      <c r="A392" s="164" t="s">
        <v>598</v>
      </c>
      <c r="B392" s="14">
        <v>763</v>
      </c>
      <c r="C392" s="15" t="s">
        <v>54</v>
      </c>
      <c r="D392" s="15" t="s">
        <v>88</v>
      </c>
      <c r="E392" s="15" t="s">
        <v>566</v>
      </c>
      <c r="F392" s="15"/>
      <c r="G392" s="74">
        <f>G393</f>
        <v>0</v>
      </c>
      <c r="H392" s="74">
        <v>0</v>
      </c>
      <c r="I392" s="74">
        <v>0</v>
      </c>
      <c r="J392" s="209"/>
    </row>
    <row r="393" spans="1:10" ht="25.5" hidden="1">
      <c r="A393" s="86" t="s">
        <v>36</v>
      </c>
      <c r="B393" s="14">
        <v>763</v>
      </c>
      <c r="C393" s="15" t="s">
        <v>54</v>
      </c>
      <c r="D393" s="15" t="s">
        <v>88</v>
      </c>
      <c r="E393" s="15" t="s">
        <v>566</v>
      </c>
      <c r="F393" s="15" t="s">
        <v>37</v>
      </c>
      <c r="G393" s="74">
        <f>SUM(G394)</f>
        <v>0</v>
      </c>
      <c r="H393" s="74">
        <f>SUM(H394)</f>
        <v>0</v>
      </c>
      <c r="I393" s="74">
        <f>SUM(I394)</f>
        <v>0</v>
      </c>
      <c r="J393" s="209"/>
    </row>
    <row r="394" spans="1:10" ht="25.5" hidden="1" customHeight="1">
      <c r="A394" s="16" t="s">
        <v>38</v>
      </c>
      <c r="B394" s="14">
        <v>763</v>
      </c>
      <c r="C394" s="15" t="s">
        <v>54</v>
      </c>
      <c r="D394" s="15" t="s">
        <v>88</v>
      </c>
      <c r="E394" s="15" t="s">
        <v>566</v>
      </c>
      <c r="F394" s="15" t="s">
        <v>39</v>
      </c>
      <c r="G394" s="74"/>
      <c r="H394" s="74">
        <v>0</v>
      </c>
      <c r="I394" s="74">
        <v>0</v>
      </c>
      <c r="J394" s="209"/>
    </row>
    <row r="395" spans="1:10" ht="23.25" hidden="1" customHeight="1">
      <c r="A395" s="144" t="s">
        <v>568</v>
      </c>
      <c r="B395" s="14">
        <v>763</v>
      </c>
      <c r="C395" s="15" t="s">
        <v>54</v>
      </c>
      <c r="D395" s="15" t="s">
        <v>88</v>
      </c>
      <c r="E395" s="15" t="s">
        <v>567</v>
      </c>
      <c r="F395" s="15"/>
      <c r="G395" s="74">
        <f>G396</f>
        <v>0</v>
      </c>
      <c r="H395" s="74">
        <v>0</v>
      </c>
      <c r="I395" s="74">
        <v>0</v>
      </c>
      <c r="J395" s="209"/>
    </row>
    <row r="396" spans="1:10" ht="25.5" hidden="1">
      <c r="A396" s="16" t="s">
        <v>36</v>
      </c>
      <c r="B396" s="14">
        <v>763</v>
      </c>
      <c r="C396" s="15" t="s">
        <v>54</v>
      </c>
      <c r="D396" s="15" t="s">
        <v>88</v>
      </c>
      <c r="E396" s="15" t="s">
        <v>567</v>
      </c>
      <c r="F396" s="15" t="s">
        <v>37</v>
      </c>
      <c r="G396" s="74">
        <f>SUM(G397)</f>
        <v>0</v>
      </c>
      <c r="H396" s="74">
        <f>SUM(H397)</f>
        <v>0</v>
      </c>
      <c r="I396" s="74">
        <f>SUM(I397)</f>
        <v>0</v>
      </c>
      <c r="J396" s="209"/>
    </row>
    <row r="397" spans="1:10" ht="25.5" hidden="1" customHeight="1">
      <c r="A397" s="16" t="s">
        <v>38</v>
      </c>
      <c r="B397" s="14">
        <v>763</v>
      </c>
      <c r="C397" s="15" t="s">
        <v>54</v>
      </c>
      <c r="D397" s="15" t="s">
        <v>88</v>
      </c>
      <c r="E397" s="15" t="s">
        <v>567</v>
      </c>
      <c r="F397" s="15" t="s">
        <v>39</v>
      </c>
      <c r="G397" s="74"/>
      <c r="H397" s="74">
        <v>0</v>
      </c>
      <c r="I397" s="74">
        <v>0</v>
      </c>
      <c r="J397" s="209"/>
    </row>
    <row r="398" spans="1:10" ht="23.25" hidden="1" customHeight="1">
      <c r="A398" s="144" t="s">
        <v>570</v>
      </c>
      <c r="B398" s="14">
        <v>763</v>
      </c>
      <c r="C398" s="15" t="s">
        <v>54</v>
      </c>
      <c r="D398" s="15" t="s">
        <v>88</v>
      </c>
      <c r="E398" s="15" t="s">
        <v>569</v>
      </c>
      <c r="F398" s="15"/>
      <c r="G398" s="74">
        <f>G399</f>
        <v>0</v>
      </c>
      <c r="H398" s="74">
        <v>0</v>
      </c>
      <c r="I398" s="74">
        <v>0</v>
      </c>
      <c r="J398" s="209"/>
    </row>
    <row r="399" spans="1:10" ht="25.5" hidden="1">
      <c r="A399" s="16" t="s">
        <v>36</v>
      </c>
      <c r="B399" s="14">
        <v>763</v>
      </c>
      <c r="C399" s="15" t="s">
        <v>54</v>
      </c>
      <c r="D399" s="15" t="s">
        <v>88</v>
      </c>
      <c r="E399" s="15" t="s">
        <v>569</v>
      </c>
      <c r="F399" s="15" t="s">
        <v>37</v>
      </c>
      <c r="G399" s="74">
        <f>SUM(G400)</f>
        <v>0</v>
      </c>
      <c r="H399" s="74">
        <f>SUM(H400)</f>
        <v>0</v>
      </c>
      <c r="I399" s="74">
        <f>SUM(I400)</f>
        <v>0</v>
      </c>
      <c r="J399" s="209"/>
    </row>
    <row r="400" spans="1:10" ht="25.5" hidden="1" customHeight="1">
      <c r="A400" s="16" t="s">
        <v>38</v>
      </c>
      <c r="B400" s="14">
        <v>763</v>
      </c>
      <c r="C400" s="15" t="s">
        <v>54</v>
      </c>
      <c r="D400" s="15" t="s">
        <v>88</v>
      </c>
      <c r="E400" s="15" t="s">
        <v>569</v>
      </c>
      <c r="F400" s="15" t="s">
        <v>39</v>
      </c>
      <c r="G400" s="74"/>
      <c r="H400" s="74">
        <v>0</v>
      </c>
      <c r="I400" s="74">
        <v>0</v>
      </c>
      <c r="J400" s="209"/>
    </row>
    <row r="401" spans="1:18" ht="34.5" customHeight="1">
      <c r="A401" s="16" t="s">
        <v>584</v>
      </c>
      <c r="B401" s="14">
        <v>763</v>
      </c>
      <c r="C401" s="15" t="s">
        <v>54</v>
      </c>
      <c r="D401" s="15" t="s">
        <v>88</v>
      </c>
      <c r="E401" s="15" t="s">
        <v>583</v>
      </c>
      <c r="F401" s="15"/>
      <c r="G401" s="74">
        <f>G402</f>
        <v>40000</v>
      </c>
      <c r="H401" s="74">
        <f>SUM(H402)</f>
        <v>40000</v>
      </c>
      <c r="I401" s="74">
        <f>SUM(I402)</f>
        <v>40000</v>
      </c>
      <c r="J401" s="209"/>
    </row>
    <row r="402" spans="1:18" ht="25.5">
      <c r="A402" s="16" t="s">
        <v>36</v>
      </c>
      <c r="B402" s="14">
        <v>763</v>
      </c>
      <c r="C402" s="15" t="s">
        <v>54</v>
      </c>
      <c r="D402" s="15" t="s">
        <v>88</v>
      </c>
      <c r="E402" s="15" t="s">
        <v>583</v>
      </c>
      <c r="F402" s="15" t="s">
        <v>37</v>
      </c>
      <c r="G402" s="74">
        <f>SUM(G403)</f>
        <v>40000</v>
      </c>
      <c r="H402" s="74">
        <f>SUM(H403)</f>
        <v>40000</v>
      </c>
      <c r="I402" s="74">
        <f>SUM(I403)</f>
        <v>40000</v>
      </c>
      <c r="J402" s="209"/>
    </row>
    <row r="403" spans="1:18" ht="30.75" customHeight="1">
      <c r="A403" s="16" t="s">
        <v>38</v>
      </c>
      <c r="B403" s="14">
        <v>763</v>
      </c>
      <c r="C403" s="15" t="s">
        <v>54</v>
      </c>
      <c r="D403" s="15" t="s">
        <v>88</v>
      </c>
      <c r="E403" s="15" t="s">
        <v>583</v>
      </c>
      <c r="F403" s="15" t="s">
        <v>39</v>
      </c>
      <c r="G403" s="74">
        <v>40000</v>
      </c>
      <c r="H403" s="74">
        <v>40000</v>
      </c>
      <c r="I403" s="74">
        <v>40000</v>
      </c>
      <c r="J403" s="209"/>
    </row>
    <row r="404" spans="1:18" ht="34.5" hidden="1" customHeight="1">
      <c r="A404" s="16" t="s">
        <v>793</v>
      </c>
      <c r="B404" s="14">
        <v>763</v>
      </c>
      <c r="C404" s="15" t="s">
        <v>54</v>
      </c>
      <c r="D404" s="15" t="s">
        <v>88</v>
      </c>
      <c r="E404" s="15" t="s">
        <v>792</v>
      </c>
      <c r="F404" s="15"/>
      <c r="G404" s="74">
        <f>G405</f>
        <v>0</v>
      </c>
      <c r="H404" s="74">
        <f>SUM(H405)</f>
        <v>0</v>
      </c>
      <c r="I404" s="74">
        <f>SUM(I405)</f>
        <v>0</v>
      </c>
      <c r="J404" s="209"/>
    </row>
    <row r="405" spans="1:18" ht="25.5" hidden="1">
      <c r="A405" s="16" t="s">
        <v>36</v>
      </c>
      <c r="B405" s="14">
        <v>763</v>
      </c>
      <c r="C405" s="15" t="s">
        <v>54</v>
      </c>
      <c r="D405" s="15" t="s">
        <v>88</v>
      </c>
      <c r="E405" s="15" t="s">
        <v>792</v>
      </c>
      <c r="F405" s="15" t="s">
        <v>37</v>
      </c>
      <c r="G405" s="74">
        <f>SUM(G406)</f>
        <v>0</v>
      </c>
      <c r="H405" s="74">
        <f>SUM(H406)</f>
        <v>0</v>
      </c>
      <c r="I405" s="74">
        <f>SUM(I406)</f>
        <v>0</v>
      </c>
      <c r="J405" s="209"/>
    </row>
    <row r="406" spans="1:18" ht="30.75" hidden="1" customHeight="1">
      <c r="A406" s="16" t="s">
        <v>38</v>
      </c>
      <c r="B406" s="14">
        <v>763</v>
      </c>
      <c r="C406" s="15" t="s">
        <v>54</v>
      </c>
      <c r="D406" s="15" t="s">
        <v>88</v>
      </c>
      <c r="E406" s="15" t="s">
        <v>792</v>
      </c>
      <c r="F406" s="15" t="s">
        <v>39</v>
      </c>
      <c r="G406" s="74">
        <v>0</v>
      </c>
      <c r="H406" s="74">
        <v>0</v>
      </c>
      <c r="I406" s="74">
        <v>0</v>
      </c>
      <c r="J406" s="209"/>
    </row>
    <row r="407" spans="1:18" ht="34.5" hidden="1" customHeight="1">
      <c r="A407" s="16" t="s">
        <v>803</v>
      </c>
      <c r="B407" s="14">
        <v>763</v>
      </c>
      <c r="C407" s="15" t="s">
        <v>54</v>
      </c>
      <c r="D407" s="15" t="s">
        <v>88</v>
      </c>
      <c r="E407" s="15" t="s">
        <v>802</v>
      </c>
      <c r="F407" s="15"/>
      <c r="G407" s="74">
        <f>G408</f>
        <v>0</v>
      </c>
      <c r="H407" s="74">
        <f>SUM(H408)</f>
        <v>0</v>
      </c>
      <c r="I407" s="74">
        <f>SUM(I408)</f>
        <v>0</v>
      </c>
      <c r="J407" s="209"/>
    </row>
    <row r="408" spans="1:18" ht="25.5" hidden="1">
      <c r="A408" s="16" t="s">
        <v>36</v>
      </c>
      <c r="B408" s="14">
        <v>763</v>
      </c>
      <c r="C408" s="15" t="s">
        <v>54</v>
      </c>
      <c r="D408" s="15" t="s">
        <v>88</v>
      </c>
      <c r="E408" s="15" t="s">
        <v>802</v>
      </c>
      <c r="F408" s="15" t="s">
        <v>37</v>
      </c>
      <c r="G408" s="74">
        <f>SUM(G409)</f>
        <v>0</v>
      </c>
      <c r="H408" s="74">
        <f>SUM(H409)</f>
        <v>0</v>
      </c>
      <c r="I408" s="74">
        <f>SUM(I409)</f>
        <v>0</v>
      </c>
      <c r="J408" s="209"/>
    </row>
    <row r="409" spans="1:18" ht="30.75" hidden="1" customHeight="1">
      <c r="A409" s="16" t="s">
        <v>38</v>
      </c>
      <c r="B409" s="14">
        <v>763</v>
      </c>
      <c r="C409" s="15" t="s">
        <v>54</v>
      </c>
      <c r="D409" s="15" t="s">
        <v>88</v>
      </c>
      <c r="E409" s="15" t="s">
        <v>802</v>
      </c>
      <c r="F409" s="15" t="s">
        <v>39</v>
      </c>
      <c r="G409" s="74"/>
      <c r="H409" s="74"/>
      <c r="I409" s="74"/>
      <c r="J409" s="209"/>
    </row>
    <row r="410" spans="1:18" ht="34.5" hidden="1" customHeight="1">
      <c r="A410" s="16" t="s">
        <v>806</v>
      </c>
      <c r="B410" s="14">
        <v>763</v>
      </c>
      <c r="C410" s="15" t="s">
        <v>54</v>
      </c>
      <c r="D410" s="15" t="s">
        <v>88</v>
      </c>
      <c r="E410" s="15" t="s">
        <v>805</v>
      </c>
      <c r="F410" s="15"/>
      <c r="G410" s="74">
        <f>G411</f>
        <v>0</v>
      </c>
      <c r="H410" s="74">
        <f>SUM(H411)</f>
        <v>0</v>
      </c>
      <c r="I410" s="74">
        <f>SUM(I411)</f>
        <v>0</v>
      </c>
      <c r="J410" s="209"/>
    </row>
    <row r="411" spans="1:18" ht="25.5" hidden="1">
      <c r="A411" s="16" t="s">
        <v>36</v>
      </c>
      <c r="B411" s="14">
        <v>763</v>
      </c>
      <c r="C411" s="15" t="s">
        <v>54</v>
      </c>
      <c r="D411" s="15" t="s">
        <v>88</v>
      </c>
      <c r="E411" s="15" t="s">
        <v>805</v>
      </c>
      <c r="F411" s="15" t="s">
        <v>37</v>
      </c>
      <c r="G411" s="74">
        <f>SUM(G412)</f>
        <v>0</v>
      </c>
      <c r="H411" s="74">
        <f>SUM(H412)</f>
        <v>0</v>
      </c>
      <c r="I411" s="74">
        <f>SUM(I412)</f>
        <v>0</v>
      </c>
      <c r="J411" s="209"/>
    </row>
    <row r="412" spans="1:18" ht="30.75" hidden="1" customHeight="1">
      <c r="A412" s="16" t="s">
        <v>38</v>
      </c>
      <c r="B412" s="14">
        <v>763</v>
      </c>
      <c r="C412" s="15" t="s">
        <v>54</v>
      </c>
      <c r="D412" s="15" t="s">
        <v>88</v>
      </c>
      <c r="E412" s="15" t="s">
        <v>805</v>
      </c>
      <c r="F412" s="15" t="s">
        <v>39</v>
      </c>
      <c r="G412" s="74"/>
      <c r="H412" s="74">
        <v>0</v>
      </c>
      <c r="I412" s="74">
        <v>0</v>
      </c>
      <c r="J412" s="209"/>
    </row>
    <row r="413" spans="1:18">
      <c r="A413" s="54" t="s">
        <v>347</v>
      </c>
      <c r="B413" s="35">
        <v>763</v>
      </c>
      <c r="C413" s="7" t="s">
        <v>173</v>
      </c>
      <c r="D413" s="7"/>
      <c r="E413" s="7"/>
      <c r="F413" s="7"/>
      <c r="G413" s="38">
        <f>G414</f>
        <v>2836000</v>
      </c>
      <c r="H413" s="38">
        <f t="shared" ref="H413:I413" si="98">H414</f>
        <v>2836000</v>
      </c>
      <c r="I413" s="38">
        <f t="shared" si="98"/>
        <v>2836000</v>
      </c>
      <c r="J413" s="223"/>
      <c r="P413" s="241"/>
      <c r="Q413" s="241"/>
    </row>
    <row r="414" spans="1:18">
      <c r="A414" s="55" t="s">
        <v>174</v>
      </c>
      <c r="B414" s="14">
        <v>763</v>
      </c>
      <c r="C414" s="10" t="s">
        <v>173</v>
      </c>
      <c r="D414" s="10" t="s">
        <v>19</v>
      </c>
      <c r="E414" s="7"/>
      <c r="F414" s="7"/>
      <c r="G414" s="27">
        <f>G415+G429</f>
        <v>2836000</v>
      </c>
      <c r="H414" s="27">
        <f t="shared" ref="H414:I414" si="99">H415+H429</f>
        <v>2836000</v>
      </c>
      <c r="I414" s="27">
        <f t="shared" si="99"/>
        <v>2836000</v>
      </c>
      <c r="J414" s="226"/>
      <c r="K414" s="226"/>
      <c r="L414" s="226"/>
      <c r="M414" s="226"/>
      <c r="N414" s="226"/>
      <c r="O414" s="226"/>
    </row>
    <row r="415" spans="1:18" ht="51">
      <c r="A415" s="16" t="s">
        <v>495</v>
      </c>
      <c r="B415" s="14">
        <v>763</v>
      </c>
      <c r="C415" s="15" t="s">
        <v>173</v>
      </c>
      <c r="D415" s="15" t="s">
        <v>19</v>
      </c>
      <c r="E415" s="15" t="s">
        <v>296</v>
      </c>
      <c r="F415" s="15"/>
      <c r="G415" s="74">
        <f>G418+G422+G425+G428</f>
        <v>2836000</v>
      </c>
      <c r="H415" s="74">
        <f t="shared" ref="H415:I415" si="100">H418+H422+H425+H428</f>
        <v>2836000</v>
      </c>
      <c r="I415" s="74">
        <f t="shared" si="100"/>
        <v>2836000</v>
      </c>
      <c r="J415" s="209"/>
    </row>
    <row r="416" spans="1:18" s="18" customFormat="1" ht="20.25" customHeight="1">
      <c r="A416" s="16" t="s">
        <v>85</v>
      </c>
      <c r="B416" s="14">
        <v>763</v>
      </c>
      <c r="C416" s="15" t="s">
        <v>173</v>
      </c>
      <c r="D416" s="15" t="s">
        <v>19</v>
      </c>
      <c r="E416" s="15" t="s">
        <v>84</v>
      </c>
      <c r="F416" s="15"/>
      <c r="G416" s="74">
        <f t="shared" ref="G416:I417" si="101">G417</f>
        <v>656000</v>
      </c>
      <c r="H416" s="74">
        <f t="shared" si="101"/>
        <v>656000</v>
      </c>
      <c r="I416" s="74">
        <f t="shared" si="101"/>
        <v>656000</v>
      </c>
      <c r="J416" s="209"/>
      <c r="K416" s="232"/>
      <c r="L416" s="232"/>
      <c r="M416" s="232"/>
      <c r="N416" s="232"/>
      <c r="O416" s="232"/>
      <c r="P416" s="232"/>
      <c r="Q416" s="232"/>
      <c r="R416" s="232"/>
    </row>
    <row r="417" spans="1:18" ht="30.75" customHeight="1">
      <c r="A417" s="16" t="s">
        <v>36</v>
      </c>
      <c r="B417" s="14">
        <v>763</v>
      </c>
      <c r="C417" s="15" t="s">
        <v>173</v>
      </c>
      <c r="D417" s="15" t="s">
        <v>19</v>
      </c>
      <c r="E417" s="15" t="s">
        <v>84</v>
      </c>
      <c r="F417" s="15" t="s">
        <v>37</v>
      </c>
      <c r="G417" s="74">
        <f t="shared" si="101"/>
        <v>656000</v>
      </c>
      <c r="H417" s="74">
        <f t="shared" si="101"/>
        <v>656000</v>
      </c>
      <c r="I417" s="74">
        <f t="shared" si="101"/>
        <v>656000</v>
      </c>
      <c r="J417" s="209"/>
    </row>
    <row r="418" spans="1:18" s="18" customFormat="1" ht="34.5" customHeight="1">
      <c r="A418" s="16" t="s">
        <v>38</v>
      </c>
      <c r="B418" s="14">
        <v>763</v>
      </c>
      <c r="C418" s="15" t="s">
        <v>173</v>
      </c>
      <c r="D418" s="15" t="s">
        <v>19</v>
      </c>
      <c r="E418" s="15" t="s">
        <v>84</v>
      </c>
      <c r="F418" s="15" t="s">
        <v>39</v>
      </c>
      <c r="G418" s="74">
        <f>50000+606000</f>
        <v>656000</v>
      </c>
      <c r="H418" s="74">
        <f t="shared" ref="H418:I418" si="102">50000+606000</f>
        <v>656000</v>
      </c>
      <c r="I418" s="74">
        <f t="shared" si="102"/>
        <v>656000</v>
      </c>
      <c r="J418" s="209"/>
      <c r="K418" s="232"/>
      <c r="L418" s="232"/>
      <c r="M418" s="232"/>
      <c r="N418" s="232"/>
      <c r="O418" s="232"/>
      <c r="P418" s="232"/>
      <c r="Q418" s="232"/>
      <c r="R418" s="232"/>
    </row>
    <row r="419" spans="1:18" s="3" customFormat="1" ht="52.5" hidden="1" customHeight="1">
      <c r="A419" s="86"/>
      <c r="B419" s="14">
        <v>763</v>
      </c>
      <c r="C419" s="15"/>
      <c r="D419" s="15"/>
      <c r="E419" s="15"/>
      <c r="F419" s="15"/>
      <c r="G419" s="74"/>
      <c r="H419" s="74"/>
      <c r="I419" s="74"/>
      <c r="J419" s="209"/>
      <c r="K419" s="231"/>
      <c r="L419" s="231"/>
      <c r="M419" s="231"/>
      <c r="N419" s="231"/>
      <c r="O419" s="231"/>
      <c r="P419" s="231"/>
      <c r="Q419" s="231"/>
      <c r="R419" s="231"/>
    </row>
    <row r="420" spans="1:18" s="18" customFormat="1" ht="63" customHeight="1">
      <c r="A420" s="86" t="s">
        <v>81</v>
      </c>
      <c r="B420" s="14">
        <v>763</v>
      </c>
      <c r="C420" s="15" t="s">
        <v>173</v>
      </c>
      <c r="D420" s="15" t="s">
        <v>19</v>
      </c>
      <c r="E420" s="15" t="s">
        <v>80</v>
      </c>
      <c r="F420" s="15"/>
      <c r="G420" s="74">
        <f t="shared" ref="G420:I421" si="103">G421</f>
        <v>2180000</v>
      </c>
      <c r="H420" s="74">
        <f t="shared" si="103"/>
        <v>2180000</v>
      </c>
      <c r="I420" s="74">
        <f t="shared" si="103"/>
        <v>2180000</v>
      </c>
      <c r="J420" s="209"/>
      <c r="K420" s="232"/>
      <c r="L420" s="232"/>
      <c r="M420" s="232"/>
      <c r="N420" s="232"/>
      <c r="O420" s="232"/>
      <c r="P420" s="232"/>
      <c r="Q420" s="232"/>
      <c r="R420" s="232"/>
    </row>
    <row r="421" spans="1:18" ht="30.75" customHeight="1">
      <c r="A421" s="16" t="s">
        <v>36</v>
      </c>
      <c r="B421" s="14">
        <v>763</v>
      </c>
      <c r="C421" s="15" t="s">
        <v>173</v>
      </c>
      <c r="D421" s="15" t="s">
        <v>19</v>
      </c>
      <c r="E421" s="15" t="s">
        <v>80</v>
      </c>
      <c r="F421" s="15" t="s">
        <v>37</v>
      </c>
      <c r="G421" s="74">
        <f t="shared" si="103"/>
        <v>2180000</v>
      </c>
      <c r="H421" s="74">
        <f t="shared" si="103"/>
        <v>2180000</v>
      </c>
      <c r="I421" s="74">
        <f t="shared" si="103"/>
        <v>2180000</v>
      </c>
      <c r="J421" s="209"/>
    </row>
    <row r="422" spans="1:18" s="18" customFormat="1" ht="34.5" customHeight="1">
      <c r="A422" s="16" t="s">
        <v>38</v>
      </c>
      <c r="B422" s="14">
        <v>763</v>
      </c>
      <c r="C422" s="15" t="s">
        <v>173</v>
      </c>
      <c r="D422" s="15" t="s">
        <v>19</v>
      </c>
      <c r="E422" s="15" t="s">
        <v>80</v>
      </c>
      <c r="F422" s="15" t="s">
        <v>39</v>
      </c>
      <c r="G422" s="74">
        <v>2180000</v>
      </c>
      <c r="H422" s="74">
        <v>2180000</v>
      </c>
      <c r="I422" s="74">
        <v>2180000</v>
      </c>
      <c r="J422" s="209"/>
      <c r="K422" s="232"/>
      <c r="L422" s="232"/>
      <c r="M422" s="232"/>
      <c r="N422" s="232"/>
      <c r="O422" s="232"/>
      <c r="P422" s="232"/>
      <c r="Q422" s="232"/>
      <c r="R422" s="232"/>
    </row>
    <row r="423" spans="1:18" s="148" customFormat="1">
      <c r="A423" s="137" t="s">
        <v>74</v>
      </c>
      <c r="B423" s="138"/>
      <c r="C423" s="139"/>
      <c r="D423" s="139"/>
      <c r="E423" s="139"/>
      <c r="F423" s="139"/>
      <c r="G423" s="140">
        <f>G358+G378+G413</f>
        <v>16609285</v>
      </c>
      <c r="H423" s="140">
        <f t="shared" ref="H423:I423" si="104">H358+H378+H413</f>
        <v>15923275</v>
      </c>
      <c r="I423" s="140">
        <f t="shared" si="104"/>
        <v>16038404</v>
      </c>
      <c r="J423" s="224"/>
      <c r="K423" s="239"/>
      <c r="L423" s="239"/>
      <c r="M423" s="239"/>
      <c r="N423" s="239"/>
      <c r="O423" s="239"/>
      <c r="P423" s="239"/>
      <c r="Q423" s="239"/>
      <c r="R423" s="239"/>
    </row>
    <row r="424" spans="1:18" s="149" customFormat="1" ht="50.25" customHeight="1">
      <c r="A424" s="98" t="s">
        <v>992</v>
      </c>
      <c r="B424" s="94">
        <v>774</v>
      </c>
      <c r="C424" s="95"/>
      <c r="D424" s="95"/>
      <c r="E424" s="95"/>
      <c r="F424" s="95"/>
      <c r="G424" s="96"/>
      <c r="H424" s="96"/>
      <c r="I424" s="96"/>
      <c r="J424" s="229"/>
      <c r="K424" s="245"/>
      <c r="L424" s="245"/>
      <c r="M424" s="245"/>
      <c r="N424" s="245"/>
      <c r="O424" s="245"/>
      <c r="P424" s="245"/>
      <c r="Q424" s="245"/>
      <c r="R424" s="245"/>
    </row>
    <row r="425" spans="1:18" hidden="1">
      <c r="A425" s="5" t="s">
        <v>18</v>
      </c>
      <c r="B425" s="6">
        <v>774</v>
      </c>
      <c r="C425" s="7" t="s">
        <v>19</v>
      </c>
      <c r="D425" s="7"/>
      <c r="E425" s="7"/>
      <c r="F425" s="7"/>
      <c r="G425" s="38">
        <f t="shared" ref="G425:I429" si="105">G426</f>
        <v>0</v>
      </c>
      <c r="H425" s="38">
        <f t="shared" si="105"/>
        <v>0</v>
      </c>
      <c r="I425" s="38">
        <f t="shared" si="105"/>
        <v>0</v>
      </c>
      <c r="J425" s="223"/>
    </row>
    <row r="426" spans="1:18" ht="18.75" hidden="1" customHeight="1">
      <c r="A426" s="40" t="s">
        <v>22</v>
      </c>
      <c r="B426" s="14">
        <v>774</v>
      </c>
      <c r="C426" s="15" t="s">
        <v>19</v>
      </c>
      <c r="D426" s="15" t="s">
        <v>23</v>
      </c>
      <c r="E426" s="15"/>
      <c r="F426" s="15"/>
      <c r="G426" s="74">
        <f t="shared" si="105"/>
        <v>0</v>
      </c>
      <c r="H426" s="74">
        <f t="shared" si="105"/>
        <v>0</v>
      </c>
      <c r="I426" s="74">
        <f t="shared" si="105"/>
        <v>0</v>
      </c>
      <c r="J426" s="209"/>
    </row>
    <row r="427" spans="1:18" s="22" customFormat="1" ht="26.25" hidden="1" customHeight="1">
      <c r="A427" s="16" t="s">
        <v>164</v>
      </c>
      <c r="B427" s="14">
        <v>774</v>
      </c>
      <c r="C427" s="15" t="s">
        <v>19</v>
      </c>
      <c r="D427" s="15" t="s">
        <v>23</v>
      </c>
      <c r="E427" s="70" t="s">
        <v>210</v>
      </c>
      <c r="F427" s="36"/>
      <c r="G427" s="74">
        <f t="shared" si="105"/>
        <v>0</v>
      </c>
      <c r="H427" s="74">
        <f t="shared" si="105"/>
        <v>0</v>
      </c>
      <c r="I427" s="74">
        <f t="shared" si="105"/>
        <v>0</v>
      </c>
      <c r="J427" s="209"/>
      <c r="K427" s="240"/>
      <c r="L427" s="239"/>
      <c r="M427" s="239"/>
      <c r="N427" s="239"/>
      <c r="O427" s="239"/>
      <c r="P427" s="239"/>
      <c r="Q427" s="239"/>
      <c r="R427" s="239"/>
    </row>
    <row r="428" spans="1:18" s="22" customFormat="1" ht="26.25" hidden="1" customHeight="1">
      <c r="A428" s="16" t="s">
        <v>432</v>
      </c>
      <c r="B428" s="14">
        <v>774</v>
      </c>
      <c r="C428" s="15" t="s">
        <v>19</v>
      </c>
      <c r="D428" s="15" t="s">
        <v>23</v>
      </c>
      <c r="E428" s="15" t="s">
        <v>515</v>
      </c>
      <c r="F428" s="36"/>
      <c r="G428" s="74">
        <f t="shared" si="105"/>
        <v>0</v>
      </c>
      <c r="H428" s="74">
        <f t="shared" si="105"/>
        <v>0</v>
      </c>
      <c r="I428" s="74">
        <f t="shared" si="105"/>
        <v>0</v>
      </c>
      <c r="J428" s="209"/>
      <c r="K428" s="240"/>
      <c r="L428" s="239"/>
      <c r="M428" s="239"/>
      <c r="N428" s="239"/>
      <c r="O428" s="239"/>
      <c r="P428" s="239"/>
      <c r="Q428" s="239"/>
      <c r="R428" s="239"/>
    </row>
    <row r="429" spans="1:18" ht="40.5" hidden="1" customHeight="1">
      <c r="A429" s="16" t="s">
        <v>432</v>
      </c>
      <c r="B429" s="14">
        <v>774</v>
      </c>
      <c r="C429" s="15" t="s">
        <v>19</v>
      </c>
      <c r="D429" s="15" t="s">
        <v>23</v>
      </c>
      <c r="E429" s="15" t="s">
        <v>431</v>
      </c>
      <c r="F429" s="15"/>
      <c r="G429" s="102">
        <f t="shared" si="105"/>
        <v>0</v>
      </c>
      <c r="H429" s="102">
        <f t="shared" si="105"/>
        <v>0</v>
      </c>
      <c r="I429" s="102">
        <f t="shared" si="105"/>
        <v>0</v>
      </c>
      <c r="J429" s="209"/>
      <c r="K429" s="241"/>
    </row>
    <row r="430" spans="1:18" hidden="1">
      <c r="A430" s="16" t="s">
        <v>63</v>
      </c>
      <c r="B430" s="14">
        <v>774</v>
      </c>
      <c r="C430" s="15" t="s">
        <v>19</v>
      </c>
      <c r="D430" s="15" t="s">
        <v>23</v>
      </c>
      <c r="E430" s="15" t="s">
        <v>431</v>
      </c>
      <c r="F430" s="15" t="s">
        <v>64</v>
      </c>
      <c r="G430" s="102">
        <f>G431</f>
        <v>0</v>
      </c>
      <c r="H430" s="74">
        <v>0</v>
      </c>
      <c r="I430" s="74">
        <v>0</v>
      </c>
      <c r="J430" s="209"/>
      <c r="K430" s="241"/>
    </row>
    <row r="431" spans="1:18" ht="15" hidden="1" customHeight="1">
      <c r="A431" s="16" t="s">
        <v>329</v>
      </c>
      <c r="B431" s="14">
        <v>774</v>
      </c>
      <c r="C431" s="15" t="s">
        <v>19</v>
      </c>
      <c r="D431" s="15" t="s">
        <v>23</v>
      </c>
      <c r="E431" s="15" t="s">
        <v>431</v>
      </c>
      <c r="F431" s="15" t="s">
        <v>328</v>
      </c>
      <c r="G431" s="102"/>
      <c r="H431" s="74">
        <v>0</v>
      </c>
      <c r="I431" s="74">
        <v>0</v>
      </c>
      <c r="J431" s="209"/>
      <c r="K431" s="241"/>
    </row>
    <row r="432" spans="1:18" ht="25.5">
      <c r="A432" s="11" t="s">
        <v>168</v>
      </c>
      <c r="B432" s="6">
        <v>774</v>
      </c>
      <c r="C432" s="7" t="s">
        <v>70</v>
      </c>
      <c r="D432" s="7"/>
      <c r="E432" s="7"/>
      <c r="F432" s="7"/>
      <c r="G432" s="38">
        <f>G433</f>
        <v>200000</v>
      </c>
      <c r="H432" s="38">
        <f t="shared" ref="H432:I432" si="106">H433</f>
        <v>200000</v>
      </c>
      <c r="I432" s="38">
        <f t="shared" si="106"/>
        <v>200000</v>
      </c>
      <c r="J432" s="223"/>
      <c r="M432" s="241"/>
      <c r="N432" s="241"/>
      <c r="O432" s="241"/>
      <c r="P432" s="241"/>
    </row>
    <row r="433" spans="1:18" s="46" customFormat="1" ht="25.5">
      <c r="A433" s="16" t="s">
        <v>336</v>
      </c>
      <c r="B433" s="14">
        <v>774</v>
      </c>
      <c r="C433" s="15" t="s">
        <v>70</v>
      </c>
      <c r="D433" s="15" t="s">
        <v>310</v>
      </c>
      <c r="E433" s="15"/>
      <c r="F433" s="15"/>
      <c r="G433" s="74">
        <f>G434</f>
        <v>200000</v>
      </c>
      <c r="H433" s="74">
        <f t="shared" ref="H433:I433" si="107">H434</f>
        <v>200000</v>
      </c>
      <c r="I433" s="74">
        <f t="shared" si="107"/>
        <v>200000</v>
      </c>
      <c r="J433" s="209"/>
      <c r="K433" s="218"/>
      <c r="L433" s="246"/>
      <c r="M433" s="246"/>
      <c r="N433" s="246"/>
      <c r="O433" s="254"/>
      <c r="P433" s="254"/>
      <c r="Q433" s="254"/>
      <c r="R433" s="254"/>
    </row>
    <row r="434" spans="1:18" ht="38.25">
      <c r="A434" s="16" t="s">
        <v>484</v>
      </c>
      <c r="B434" s="14">
        <v>774</v>
      </c>
      <c r="C434" s="15" t="s">
        <v>70</v>
      </c>
      <c r="D434" s="15" t="s">
        <v>310</v>
      </c>
      <c r="E434" s="15" t="s">
        <v>257</v>
      </c>
      <c r="F434" s="15"/>
      <c r="G434" s="74">
        <f t="shared" ref="G434:I436" si="108">G435</f>
        <v>200000</v>
      </c>
      <c r="H434" s="74">
        <f t="shared" si="108"/>
        <v>200000</v>
      </c>
      <c r="I434" s="74">
        <f t="shared" si="108"/>
        <v>200000</v>
      </c>
      <c r="J434" s="209"/>
      <c r="L434" s="241"/>
    </row>
    <row r="435" spans="1:18" ht="38.25">
      <c r="A435" s="16" t="s">
        <v>337</v>
      </c>
      <c r="B435" s="14">
        <v>774</v>
      </c>
      <c r="C435" s="15" t="s">
        <v>70</v>
      </c>
      <c r="D435" s="15" t="s">
        <v>310</v>
      </c>
      <c r="E435" s="15" t="s">
        <v>258</v>
      </c>
      <c r="F435" s="15"/>
      <c r="G435" s="74">
        <f>G436+G438</f>
        <v>200000</v>
      </c>
      <c r="H435" s="74">
        <f t="shared" ref="H435:I435" si="109">H436+H438</f>
        <v>200000</v>
      </c>
      <c r="I435" s="74">
        <f t="shared" si="109"/>
        <v>200000</v>
      </c>
      <c r="J435" s="209"/>
      <c r="L435" s="241"/>
    </row>
    <row r="436" spans="1:18" ht="25.5" hidden="1">
      <c r="A436" s="16" t="s">
        <v>38</v>
      </c>
      <c r="B436" s="14">
        <v>774</v>
      </c>
      <c r="C436" s="15" t="s">
        <v>70</v>
      </c>
      <c r="D436" s="15" t="s">
        <v>310</v>
      </c>
      <c r="E436" s="15" t="s">
        <v>258</v>
      </c>
      <c r="F436" s="15" t="s">
        <v>37</v>
      </c>
      <c r="G436" s="74">
        <f t="shared" si="108"/>
        <v>0</v>
      </c>
      <c r="H436" s="74">
        <f t="shared" si="108"/>
        <v>0</v>
      </c>
      <c r="I436" s="74">
        <f t="shared" si="108"/>
        <v>0</v>
      </c>
      <c r="J436" s="209"/>
    </row>
    <row r="437" spans="1:18" ht="31.5" hidden="1" customHeight="1">
      <c r="A437" s="16" t="s">
        <v>38</v>
      </c>
      <c r="B437" s="14">
        <v>774</v>
      </c>
      <c r="C437" s="15" t="s">
        <v>70</v>
      </c>
      <c r="D437" s="15" t="s">
        <v>310</v>
      </c>
      <c r="E437" s="15" t="s">
        <v>258</v>
      </c>
      <c r="F437" s="15" t="s">
        <v>39</v>
      </c>
      <c r="G437" s="74"/>
      <c r="H437" s="74"/>
      <c r="I437" s="74"/>
      <c r="J437" s="209"/>
    </row>
    <row r="438" spans="1:18" s="18" customFormat="1" ht="25.5">
      <c r="A438" s="16" t="s">
        <v>30</v>
      </c>
      <c r="B438" s="14">
        <v>774</v>
      </c>
      <c r="C438" s="15" t="s">
        <v>70</v>
      </c>
      <c r="D438" s="15" t="s">
        <v>310</v>
      </c>
      <c r="E438" s="15" t="s">
        <v>258</v>
      </c>
      <c r="F438" s="15" t="s">
        <v>31</v>
      </c>
      <c r="G438" s="74">
        <f t="shared" ref="G438:I438" si="110">G439</f>
        <v>200000</v>
      </c>
      <c r="H438" s="74">
        <f t="shared" si="110"/>
        <v>200000</v>
      </c>
      <c r="I438" s="74">
        <f t="shared" si="110"/>
        <v>200000</v>
      </c>
      <c r="J438" s="209"/>
      <c r="K438" s="232"/>
      <c r="L438" s="232"/>
      <c r="M438" s="232"/>
      <c r="N438" s="232"/>
      <c r="O438" s="232"/>
      <c r="P438" s="232"/>
      <c r="Q438" s="232"/>
      <c r="R438" s="232"/>
    </row>
    <row r="439" spans="1:18" s="18" customFormat="1">
      <c r="A439" s="16" t="s">
        <v>32</v>
      </c>
      <c r="B439" s="14">
        <v>774</v>
      </c>
      <c r="C439" s="15" t="s">
        <v>70</v>
      </c>
      <c r="D439" s="15" t="s">
        <v>310</v>
      </c>
      <c r="E439" s="15" t="s">
        <v>258</v>
      </c>
      <c r="F439" s="15" t="s">
        <v>33</v>
      </c>
      <c r="G439" s="74">
        <v>200000</v>
      </c>
      <c r="H439" s="74">
        <v>200000</v>
      </c>
      <c r="I439" s="74">
        <v>200000</v>
      </c>
      <c r="J439" s="209"/>
      <c r="K439" s="232"/>
      <c r="L439" s="232"/>
      <c r="M439" s="247"/>
      <c r="N439" s="232"/>
      <c r="O439" s="232"/>
      <c r="P439" s="232"/>
      <c r="Q439" s="232"/>
      <c r="R439" s="232"/>
    </row>
    <row r="440" spans="1:18" ht="19.5" hidden="1" customHeight="1">
      <c r="A440" s="182" t="s">
        <v>172</v>
      </c>
      <c r="B440" s="35">
        <v>774</v>
      </c>
      <c r="C440" s="36" t="s">
        <v>54</v>
      </c>
      <c r="D440" s="36" t="s">
        <v>123</v>
      </c>
      <c r="E440" s="36"/>
      <c r="F440" s="36"/>
      <c r="G440" s="75">
        <f>G441</f>
        <v>0</v>
      </c>
      <c r="H440" s="75">
        <f t="shared" ref="H440:I443" si="111">H441</f>
        <v>0</v>
      </c>
      <c r="I440" s="75">
        <f t="shared" si="111"/>
        <v>0</v>
      </c>
      <c r="J440" s="228"/>
    </row>
    <row r="441" spans="1:18" ht="47.25" hidden="1" customHeight="1">
      <c r="A441" s="86" t="s">
        <v>460</v>
      </c>
      <c r="B441" s="14">
        <v>774</v>
      </c>
      <c r="C441" s="15" t="s">
        <v>54</v>
      </c>
      <c r="D441" s="15" t="s">
        <v>123</v>
      </c>
      <c r="E441" s="15" t="s">
        <v>459</v>
      </c>
      <c r="F441" s="15"/>
      <c r="G441" s="74">
        <f>G442</f>
        <v>0</v>
      </c>
      <c r="H441" s="74">
        <f t="shared" si="111"/>
        <v>0</v>
      </c>
      <c r="I441" s="74">
        <f t="shared" si="111"/>
        <v>0</v>
      </c>
      <c r="J441" s="209"/>
    </row>
    <row r="442" spans="1:18" ht="33.75" hidden="1" customHeight="1">
      <c r="A442" s="86" t="s">
        <v>458</v>
      </c>
      <c r="B442" s="14">
        <v>774</v>
      </c>
      <c r="C442" s="15" t="s">
        <v>54</v>
      </c>
      <c r="D442" s="15" t="s">
        <v>123</v>
      </c>
      <c r="E442" s="15" t="s">
        <v>456</v>
      </c>
      <c r="F442" s="15"/>
      <c r="G442" s="74">
        <f>G443</f>
        <v>0</v>
      </c>
      <c r="H442" s="74">
        <f t="shared" si="111"/>
        <v>0</v>
      </c>
      <c r="I442" s="74">
        <f t="shared" si="111"/>
        <v>0</v>
      </c>
      <c r="J442" s="209"/>
    </row>
    <row r="443" spans="1:18" ht="30.75" hidden="1" customHeight="1">
      <c r="A443" s="16" t="s">
        <v>457</v>
      </c>
      <c r="B443" s="14">
        <v>774</v>
      </c>
      <c r="C443" s="15" t="s">
        <v>54</v>
      </c>
      <c r="D443" s="15" t="s">
        <v>123</v>
      </c>
      <c r="E443" s="15" t="s">
        <v>456</v>
      </c>
      <c r="F443" s="15" t="s">
        <v>37</v>
      </c>
      <c r="G443" s="74">
        <f>G444</f>
        <v>0</v>
      </c>
      <c r="H443" s="74">
        <f t="shared" si="111"/>
        <v>0</v>
      </c>
      <c r="I443" s="74">
        <f t="shared" si="111"/>
        <v>0</v>
      </c>
      <c r="J443" s="209"/>
    </row>
    <row r="444" spans="1:18" ht="33" hidden="1" customHeight="1">
      <c r="A444" s="16" t="s">
        <v>38</v>
      </c>
      <c r="B444" s="14">
        <v>774</v>
      </c>
      <c r="C444" s="15" t="s">
        <v>54</v>
      </c>
      <c r="D444" s="15" t="s">
        <v>123</v>
      </c>
      <c r="E444" s="15" t="s">
        <v>456</v>
      </c>
      <c r="F444" s="15" t="s">
        <v>39</v>
      </c>
      <c r="G444" s="74">
        <f>63000-63000</f>
        <v>0</v>
      </c>
      <c r="H444" s="74"/>
      <c r="I444" s="74"/>
      <c r="J444" s="209"/>
    </row>
    <row r="445" spans="1:18">
      <c r="A445" s="11" t="s">
        <v>25</v>
      </c>
      <c r="B445" s="6">
        <v>774</v>
      </c>
      <c r="C445" s="7" t="s">
        <v>26</v>
      </c>
      <c r="D445" s="7"/>
      <c r="E445" s="7"/>
      <c r="F445" s="7"/>
      <c r="G445" s="38">
        <f>G446+G522+G726+G839+G888</f>
        <v>1137974005.8399999</v>
      </c>
      <c r="H445" s="38">
        <f>H446+H522+H726+H839+H888</f>
        <v>1041098293.3099999</v>
      </c>
      <c r="I445" s="38">
        <f>I446+I522+I726+I839+I888</f>
        <v>1027165898.0899999</v>
      </c>
      <c r="J445" s="223"/>
      <c r="K445" s="241"/>
    </row>
    <row r="446" spans="1:18">
      <c r="A446" s="16" t="s">
        <v>89</v>
      </c>
      <c r="B446" s="14">
        <v>774</v>
      </c>
      <c r="C446" s="15" t="s">
        <v>26</v>
      </c>
      <c r="D446" s="15" t="s">
        <v>19</v>
      </c>
      <c r="E446" s="15"/>
      <c r="F446" s="15"/>
      <c r="G446" s="74">
        <f>G447+G514+G518</f>
        <v>318985504.42000002</v>
      </c>
      <c r="H446" s="74">
        <f>H447+H514+H518</f>
        <v>324865367</v>
      </c>
      <c r="I446" s="74">
        <f>I447+I514+I518</f>
        <v>334575673</v>
      </c>
      <c r="J446" s="209"/>
    </row>
    <row r="447" spans="1:18" s="18" customFormat="1" ht="25.5">
      <c r="A447" s="16" t="s">
        <v>478</v>
      </c>
      <c r="B447" s="14">
        <v>774</v>
      </c>
      <c r="C447" s="15" t="s">
        <v>26</v>
      </c>
      <c r="D447" s="15" t="s">
        <v>19</v>
      </c>
      <c r="E447" s="15" t="s">
        <v>189</v>
      </c>
      <c r="F447" s="15"/>
      <c r="G447" s="74">
        <f>G448+G475</f>
        <v>318985504.42000002</v>
      </c>
      <c r="H447" s="74">
        <f>H448+H475</f>
        <v>324865367</v>
      </c>
      <c r="I447" s="74">
        <f>I448+I475</f>
        <v>334575673</v>
      </c>
      <c r="J447" s="209"/>
      <c r="K447" s="232"/>
      <c r="L447" s="232"/>
      <c r="M447" s="232"/>
      <c r="N447" s="232"/>
      <c r="O447" s="232"/>
      <c r="P447" s="232"/>
      <c r="Q447" s="232"/>
      <c r="R447" s="232"/>
    </row>
    <row r="448" spans="1:18" s="18" customFormat="1" ht="30" customHeight="1">
      <c r="A448" s="16" t="s">
        <v>90</v>
      </c>
      <c r="B448" s="15" t="s">
        <v>94</v>
      </c>
      <c r="C448" s="15" t="s">
        <v>26</v>
      </c>
      <c r="D448" s="15" t="s">
        <v>19</v>
      </c>
      <c r="E448" s="15" t="s">
        <v>215</v>
      </c>
      <c r="F448" s="15"/>
      <c r="G448" s="74">
        <f>G449+G452+G455+G461+G467+G469+G458+G464</f>
        <v>315282160</v>
      </c>
      <c r="H448" s="74">
        <f t="shared" ref="H448:I448" si="112">H449+H452+H455+H461+H467+H469+H458+H464</f>
        <v>322362799</v>
      </c>
      <c r="I448" s="74">
        <f t="shared" si="112"/>
        <v>330673105</v>
      </c>
      <c r="J448" s="209"/>
      <c r="K448" s="232"/>
      <c r="L448" s="232"/>
      <c r="M448" s="232"/>
      <c r="N448" s="232"/>
      <c r="O448" s="232"/>
      <c r="P448" s="232"/>
      <c r="Q448" s="232"/>
      <c r="R448" s="232"/>
    </row>
    <row r="449" spans="1:19" ht="50.25" customHeight="1">
      <c r="A449" s="16" t="s">
        <v>3</v>
      </c>
      <c r="B449" s="15" t="s">
        <v>94</v>
      </c>
      <c r="C449" s="15" t="s">
        <v>26</v>
      </c>
      <c r="D449" s="15" t="s">
        <v>19</v>
      </c>
      <c r="E449" s="15" t="s">
        <v>916</v>
      </c>
      <c r="F449" s="15"/>
      <c r="G449" s="74">
        <f t="shared" ref="G449:I450" si="113">G450</f>
        <v>15678454</v>
      </c>
      <c r="H449" s="74">
        <f t="shared" si="113"/>
        <v>16087000</v>
      </c>
      <c r="I449" s="74">
        <f t="shared" si="113"/>
        <v>17852599</v>
      </c>
      <c r="J449" s="209"/>
    </row>
    <row r="450" spans="1:19" s="18" customFormat="1" ht="25.5">
      <c r="A450" s="16" t="s">
        <v>30</v>
      </c>
      <c r="B450" s="15" t="s">
        <v>94</v>
      </c>
      <c r="C450" s="15" t="s">
        <v>26</v>
      </c>
      <c r="D450" s="15" t="s">
        <v>19</v>
      </c>
      <c r="E450" s="15" t="s">
        <v>916</v>
      </c>
      <c r="F450" s="15" t="s">
        <v>31</v>
      </c>
      <c r="G450" s="74">
        <f t="shared" si="113"/>
        <v>15678454</v>
      </c>
      <c r="H450" s="74">
        <f t="shared" si="113"/>
        <v>16087000</v>
      </c>
      <c r="I450" s="74">
        <f t="shared" si="113"/>
        <v>17852599</v>
      </c>
      <c r="J450" s="209"/>
      <c r="K450" s="232"/>
      <c r="L450" s="232"/>
      <c r="M450" s="232"/>
      <c r="N450" s="232"/>
      <c r="O450" s="232"/>
      <c r="P450" s="232"/>
      <c r="Q450" s="232"/>
      <c r="R450" s="232"/>
    </row>
    <row r="451" spans="1:19" s="18" customFormat="1">
      <c r="A451" s="16" t="s">
        <v>32</v>
      </c>
      <c r="B451" s="15" t="s">
        <v>94</v>
      </c>
      <c r="C451" s="15" t="s">
        <v>26</v>
      </c>
      <c r="D451" s="15" t="s">
        <v>19</v>
      </c>
      <c r="E451" s="15" t="s">
        <v>916</v>
      </c>
      <c r="F451" s="15" t="s">
        <v>33</v>
      </c>
      <c r="G451" s="74">
        <v>15678454</v>
      </c>
      <c r="H451" s="74">
        <v>16087000</v>
      </c>
      <c r="I451" s="74">
        <v>17852599</v>
      </c>
      <c r="J451" s="209"/>
      <c r="K451" s="232"/>
      <c r="L451" s="232"/>
      <c r="M451" s="247"/>
      <c r="N451" s="232"/>
      <c r="O451" s="232"/>
      <c r="P451" s="232"/>
      <c r="Q451" s="232"/>
      <c r="R451" s="232"/>
    </row>
    <row r="452" spans="1:19" s="18" customFormat="1" ht="15" customHeight="1">
      <c r="A452" s="16" t="s">
        <v>91</v>
      </c>
      <c r="B452" s="14">
        <v>774</v>
      </c>
      <c r="C452" s="15" t="s">
        <v>26</v>
      </c>
      <c r="D452" s="15" t="s">
        <v>19</v>
      </c>
      <c r="E452" s="15" t="s">
        <v>134</v>
      </c>
      <c r="F452" s="15"/>
      <c r="G452" s="74">
        <f t="shared" ref="G452:I453" si="114">G453</f>
        <v>193465907</v>
      </c>
      <c r="H452" s="74">
        <f t="shared" si="114"/>
        <v>201074385</v>
      </c>
      <c r="I452" s="74">
        <f t="shared" si="114"/>
        <v>207277689</v>
      </c>
      <c r="J452" s="209"/>
      <c r="K452" s="232"/>
      <c r="L452" s="232"/>
      <c r="M452" s="232"/>
      <c r="N452" s="232"/>
      <c r="O452" s="232"/>
      <c r="P452" s="232"/>
      <c r="Q452" s="247"/>
      <c r="R452" s="247"/>
      <c r="S452" s="17"/>
    </row>
    <row r="453" spans="1:19" s="18" customFormat="1" ht="25.5">
      <c r="A453" s="16" t="s">
        <v>30</v>
      </c>
      <c r="B453" s="14">
        <v>774</v>
      </c>
      <c r="C453" s="15" t="s">
        <v>26</v>
      </c>
      <c r="D453" s="15" t="s">
        <v>19</v>
      </c>
      <c r="E453" s="15" t="s">
        <v>134</v>
      </c>
      <c r="F453" s="15" t="s">
        <v>31</v>
      </c>
      <c r="G453" s="74">
        <f t="shared" si="114"/>
        <v>193465907</v>
      </c>
      <c r="H453" s="74">
        <f t="shared" si="114"/>
        <v>201074385</v>
      </c>
      <c r="I453" s="74">
        <f t="shared" si="114"/>
        <v>207277689</v>
      </c>
      <c r="J453" s="209"/>
      <c r="K453" s="232"/>
      <c r="L453" s="232"/>
      <c r="M453" s="232"/>
      <c r="N453" s="232"/>
      <c r="O453" s="232"/>
      <c r="P453" s="232"/>
      <c r="Q453" s="247"/>
      <c r="R453" s="247"/>
      <c r="S453" s="17"/>
    </row>
    <row r="454" spans="1:19" s="18" customFormat="1">
      <c r="A454" s="16" t="s">
        <v>32</v>
      </c>
      <c r="B454" s="14">
        <v>774</v>
      </c>
      <c r="C454" s="15" t="s">
        <v>26</v>
      </c>
      <c r="D454" s="15" t="s">
        <v>19</v>
      </c>
      <c r="E454" s="15" t="s">
        <v>134</v>
      </c>
      <c r="F454" s="15" t="s">
        <v>33</v>
      </c>
      <c r="G454" s="74">
        <v>193465907</v>
      </c>
      <c r="H454" s="74">
        <v>201074385</v>
      </c>
      <c r="I454" s="74">
        <v>207277689</v>
      </c>
      <c r="J454" s="209"/>
      <c r="K454" s="232"/>
      <c r="L454" s="232"/>
      <c r="M454" s="232"/>
      <c r="N454" s="232"/>
      <c r="O454" s="232"/>
      <c r="P454" s="232"/>
      <c r="Q454" s="247"/>
      <c r="R454" s="247"/>
      <c r="S454" s="17"/>
    </row>
    <row r="455" spans="1:19" s="18" customFormat="1" ht="25.5">
      <c r="A455" s="16" t="s">
        <v>93</v>
      </c>
      <c r="B455" s="14">
        <v>774</v>
      </c>
      <c r="C455" s="15" t="s">
        <v>26</v>
      </c>
      <c r="D455" s="15" t="s">
        <v>19</v>
      </c>
      <c r="E455" s="15" t="s">
        <v>217</v>
      </c>
      <c r="F455" s="15"/>
      <c r="G455" s="74">
        <f t="shared" ref="G455:I459" si="115">G456</f>
        <v>99427242</v>
      </c>
      <c r="H455" s="74">
        <f t="shared" si="115"/>
        <v>98500729</v>
      </c>
      <c r="I455" s="74">
        <f t="shared" si="115"/>
        <v>98842132</v>
      </c>
      <c r="J455" s="209"/>
      <c r="K455" s="232"/>
      <c r="L455" s="232"/>
      <c r="M455" s="232"/>
      <c r="N455" s="232"/>
      <c r="O455" s="232"/>
      <c r="P455" s="232"/>
      <c r="Q455" s="247"/>
      <c r="R455" s="247"/>
      <c r="S455" s="17"/>
    </row>
    <row r="456" spans="1:19" s="18" customFormat="1" ht="25.5">
      <c r="A456" s="16" t="s">
        <v>30</v>
      </c>
      <c r="B456" s="14">
        <v>774</v>
      </c>
      <c r="C456" s="15" t="s">
        <v>26</v>
      </c>
      <c r="D456" s="15" t="s">
        <v>19</v>
      </c>
      <c r="E456" s="15" t="s">
        <v>217</v>
      </c>
      <c r="F456" s="15" t="s">
        <v>31</v>
      </c>
      <c r="G456" s="74">
        <f t="shared" si="115"/>
        <v>99427242</v>
      </c>
      <c r="H456" s="74">
        <f t="shared" si="115"/>
        <v>98500729</v>
      </c>
      <c r="I456" s="74">
        <f t="shared" si="115"/>
        <v>98842132</v>
      </c>
      <c r="J456" s="209"/>
      <c r="K456" s="232"/>
      <c r="L456" s="232"/>
      <c r="M456" s="232"/>
      <c r="N456" s="232"/>
      <c r="O456" s="232"/>
      <c r="P456" s="232"/>
      <c r="Q456" s="247"/>
      <c r="R456" s="247"/>
      <c r="S456" s="17"/>
    </row>
    <row r="457" spans="1:19" s="18" customFormat="1">
      <c r="A457" s="16" t="s">
        <v>32</v>
      </c>
      <c r="B457" s="14">
        <v>774</v>
      </c>
      <c r="C457" s="15" t="s">
        <v>26</v>
      </c>
      <c r="D457" s="15" t="s">
        <v>19</v>
      </c>
      <c r="E457" s="15" t="s">
        <v>217</v>
      </c>
      <c r="F457" s="15" t="s">
        <v>33</v>
      </c>
      <c r="G457" s="74">
        <f>99927242-500000</f>
        <v>99427242</v>
      </c>
      <c r="H457" s="74">
        <v>98500729</v>
      </c>
      <c r="I457" s="74">
        <f>101842132-3000000</f>
        <v>98842132</v>
      </c>
      <c r="J457" s="209"/>
      <c r="K457" s="232"/>
      <c r="L457" s="232"/>
      <c r="M457" s="232"/>
      <c r="N457" s="232"/>
      <c r="O457" s="232"/>
      <c r="P457" s="232"/>
      <c r="Q457" s="247"/>
      <c r="R457" s="247"/>
      <c r="S457" s="17"/>
    </row>
    <row r="458" spans="1:19" s="18" customFormat="1">
      <c r="A458" s="16" t="s">
        <v>861</v>
      </c>
      <c r="B458" s="14">
        <v>774</v>
      </c>
      <c r="C458" s="15" t="s">
        <v>26</v>
      </c>
      <c r="D458" s="15" t="s">
        <v>19</v>
      </c>
      <c r="E458" s="15" t="s">
        <v>880</v>
      </c>
      <c r="F458" s="15"/>
      <c r="G458" s="74">
        <f t="shared" si="115"/>
        <v>720928</v>
      </c>
      <c r="H458" s="74">
        <f t="shared" si="115"/>
        <v>780454</v>
      </c>
      <c r="I458" s="74">
        <f t="shared" si="115"/>
        <v>780454</v>
      </c>
      <c r="J458" s="209"/>
      <c r="K458" s="232"/>
      <c r="L458" s="232"/>
      <c r="M458" s="232"/>
      <c r="N458" s="232"/>
      <c r="O458" s="232"/>
      <c r="P458" s="232"/>
      <c r="Q458" s="247"/>
      <c r="R458" s="247"/>
      <c r="S458" s="17"/>
    </row>
    <row r="459" spans="1:19" s="18" customFormat="1" ht="25.5">
      <c r="A459" s="16" t="s">
        <v>30</v>
      </c>
      <c r="B459" s="14">
        <v>774</v>
      </c>
      <c r="C459" s="15" t="s">
        <v>26</v>
      </c>
      <c r="D459" s="15" t="s">
        <v>19</v>
      </c>
      <c r="E459" s="15" t="s">
        <v>880</v>
      </c>
      <c r="F459" s="15" t="s">
        <v>31</v>
      </c>
      <c r="G459" s="74">
        <f t="shared" si="115"/>
        <v>720928</v>
      </c>
      <c r="H459" s="74">
        <f t="shared" si="115"/>
        <v>780454</v>
      </c>
      <c r="I459" s="74">
        <f t="shared" si="115"/>
        <v>780454</v>
      </c>
      <c r="J459" s="209"/>
      <c r="K459" s="232"/>
      <c r="L459" s="232"/>
      <c r="M459" s="232"/>
      <c r="N459" s="232"/>
      <c r="O459" s="232"/>
      <c r="P459" s="232"/>
      <c r="Q459" s="247"/>
      <c r="R459" s="247"/>
      <c r="S459" s="17"/>
    </row>
    <row r="460" spans="1:19" s="18" customFormat="1">
      <c r="A460" s="16" t="s">
        <v>32</v>
      </c>
      <c r="B460" s="14">
        <v>774</v>
      </c>
      <c r="C460" s="15" t="s">
        <v>26</v>
      </c>
      <c r="D460" s="15" t="s">
        <v>19</v>
      </c>
      <c r="E460" s="15" t="s">
        <v>880</v>
      </c>
      <c r="F460" s="15" t="s">
        <v>33</v>
      </c>
      <c r="G460" s="74">
        <v>720928</v>
      </c>
      <c r="H460" s="74">
        <v>780454</v>
      </c>
      <c r="I460" s="74">
        <v>780454</v>
      </c>
      <c r="J460" s="209"/>
      <c r="K460" s="232"/>
      <c r="L460" s="232"/>
      <c r="M460" s="232"/>
      <c r="N460" s="232"/>
      <c r="O460" s="232"/>
      <c r="P460" s="232"/>
      <c r="Q460" s="247"/>
      <c r="R460" s="247"/>
      <c r="S460" s="17"/>
    </row>
    <row r="461" spans="1:19" s="18" customFormat="1" ht="31.5" customHeight="1">
      <c r="A461" s="42" t="s">
        <v>125</v>
      </c>
      <c r="B461" s="15" t="s">
        <v>94</v>
      </c>
      <c r="C461" s="15" t="s">
        <v>26</v>
      </c>
      <c r="D461" s="15" t="s">
        <v>19</v>
      </c>
      <c r="E461" s="15" t="s">
        <v>226</v>
      </c>
      <c r="F461" s="15"/>
      <c r="G461" s="74">
        <f t="shared" ref="G461:I465" si="116">G462</f>
        <v>888490</v>
      </c>
      <c r="H461" s="74">
        <f t="shared" si="116"/>
        <v>888490</v>
      </c>
      <c r="I461" s="74">
        <f t="shared" si="116"/>
        <v>888490</v>
      </c>
      <c r="J461" s="209"/>
      <c r="K461" s="232"/>
      <c r="L461" s="232"/>
      <c r="M461" s="232"/>
      <c r="N461" s="232"/>
      <c r="O461" s="232"/>
      <c r="P461" s="232"/>
      <c r="Q461" s="247"/>
      <c r="R461" s="247"/>
      <c r="S461" s="17"/>
    </row>
    <row r="462" spans="1:19" s="18" customFormat="1" ht="25.5">
      <c r="A462" s="16" t="s">
        <v>30</v>
      </c>
      <c r="B462" s="15" t="s">
        <v>94</v>
      </c>
      <c r="C462" s="15" t="s">
        <v>26</v>
      </c>
      <c r="D462" s="15" t="s">
        <v>19</v>
      </c>
      <c r="E462" s="15" t="s">
        <v>226</v>
      </c>
      <c r="F462" s="15" t="s">
        <v>31</v>
      </c>
      <c r="G462" s="74">
        <f t="shared" si="116"/>
        <v>888490</v>
      </c>
      <c r="H462" s="74">
        <f t="shared" si="116"/>
        <v>888490</v>
      </c>
      <c r="I462" s="74">
        <f t="shared" si="116"/>
        <v>888490</v>
      </c>
      <c r="J462" s="209"/>
      <c r="K462" s="232"/>
      <c r="L462" s="232"/>
      <c r="M462" s="232"/>
      <c r="N462" s="232"/>
      <c r="O462" s="232"/>
      <c r="P462" s="232"/>
      <c r="Q462" s="232"/>
      <c r="R462" s="232"/>
    </row>
    <row r="463" spans="1:19">
      <c r="A463" s="16" t="s">
        <v>32</v>
      </c>
      <c r="B463" s="15" t="s">
        <v>94</v>
      </c>
      <c r="C463" s="15" t="s">
        <v>26</v>
      </c>
      <c r="D463" s="15" t="s">
        <v>19</v>
      </c>
      <c r="E463" s="15" t="s">
        <v>226</v>
      </c>
      <c r="F463" s="15" t="s">
        <v>33</v>
      </c>
      <c r="G463" s="74">
        <v>888490</v>
      </c>
      <c r="H463" s="74">
        <v>888490</v>
      </c>
      <c r="I463" s="74">
        <v>888490</v>
      </c>
      <c r="J463" s="209"/>
    </row>
    <row r="464" spans="1:19" s="18" customFormat="1" ht="42.75" customHeight="1">
      <c r="A464" s="42" t="s">
        <v>881</v>
      </c>
      <c r="B464" s="15" t="s">
        <v>94</v>
      </c>
      <c r="C464" s="15" t="s">
        <v>26</v>
      </c>
      <c r="D464" s="15" t="s">
        <v>19</v>
      </c>
      <c r="E464" s="15" t="s">
        <v>617</v>
      </c>
      <c r="F464" s="15"/>
      <c r="G464" s="74">
        <f t="shared" si="116"/>
        <v>857216</v>
      </c>
      <c r="H464" s="74">
        <f t="shared" si="116"/>
        <v>857216</v>
      </c>
      <c r="I464" s="74">
        <f t="shared" si="116"/>
        <v>857216</v>
      </c>
      <c r="J464" s="209"/>
      <c r="K464" s="232"/>
      <c r="L464" s="232"/>
      <c r="M464" s="232"/>
      <c r="N464" s="232"/>
      <c r="O464" s="232"/>
      <c r="P464" s="232"/>
      <c r="Q464" s="247"/>
      <c r="R464" s="247"/>
      <c r="S464" s="17"/>
    </row>
    <row r="465" spans="1:19" s="18" customFormat="1" ht="25.5">
      <c r="A465" s="16" t="s">
        <v>30</v>
      </c>
      <c r="B465" s="15" t="s">
        <v>94</v>
      </c>
      <c r="C465" s="15" t="s">
        <v>26</v>
      </c>
      <c r="D465" s="15" t="s">
        <v>19</v>
      </c>
      <c r="E465" s="15" t="s">
        <v>617</v>
      </c>
      <c r="F465" s="15" t="s">
        <v>31</v>
      </c>
      <c r="G465" s="74">
        <f t="shared" si="116"/>
        <v>857216</v>
      </c>
      <c r="H465" s="74">
        <f t="shared" si="116"/>
        <v>857216</v>
      </c>
      <c r="I465" s="74">
        <f t="shared" si="116"/>
        <v>857216</v>
      </c>
      <c r="J465" s="209"/>
      <c r="K465" s="232"/>
      <c r="L465" s="232"/>
      <c r="M465" s="232"/>
      <c r="N465" s="232"/>
      <c r="O465" s="232"/>
      <c r="P465" s="232"/>
      <c r="Q465" s="247"/>
      <c r="R465" s="247"/>
      <c r="S465" s="17"/>
    </row>
    <row r="466" spans="1:19">
      <c r="A466" s="16" t="s">
        <v>32</v>
      </c>
      <c r="B466" s="15" t="s">
        <v>94</v>
      </c>
      <c r="C466" s="15" t="s">
        <v>26</v>
      </c>
      <c r="D466" s="15" t="s">
        <v>19</v>
      </c>
      <c r="E466" s="15" t="s">
        <v>617</v>
      </c>
      <c r="F466" s="15" t="s">
        <v>33</v>
      </c>
      <c r="G466" s="74">
        <f>600051+257165</f>
        <v>857216</v>
      </c>
      <c r="H466" s="74">
        <f>600051+257165</f>
        <v>857216</v>
      </c>
      <c r="I466" s="74">
        <f>600051+257165</f>
        <v>857216</v>
      </c>
      <c r="J466" s="209"/>
    </row>
    <row r="467" spans="1:19" s="3" customFormat="1" ht="42.75" hidden="1" customHeight="1">
      <c r="A467" s="16" t="s">
        <v>742</v>
      </c>
      <c r="B467" s="14">
        <v>774</v>
      </c>
      <c r="C467" s="15" t="s">
        <v>26</v>
      </c>
      <c r="D467" s="15" t="s">
        <v>19</v>
      </c>
      <c r="E467" s="15" t="s">
        <v>729</v>
      </c>
      <c r="F467" s="15"/>
      <c r="G467" s="74">
        <f>G468</f>
        <v>0</v>
      </c>
      <c r="H467" s="74">
        <f>H468</f>
        <v>0</v>
      </c>
      <c r="I467" s="74">
        <f>I468</f>
        <v>0</v>
      </c>
      <c r="J467" s="209"/>
      <c r="K467" s="231"/>
      <c r="L467" s="231"/>
      <c r="M467" s="231"/>
      <c r="N467" s="231"/>
      <c r="O467" s="231"/>
      <c r="P467" s="231"/>
      <c r="Q467" s="231"/>
      <c r="R467" s="231"/>
    </row>
    <row r="468" spans="1:19" s="3" customFormat="1" hidden="1">
      <c r="A468" s="16" t="s">
        <v>32</v>
      </c>
      <c r="B468" s="14">
        <v>774</v>
      </c>
      <c r="C468" s="15" t="s">
        <v>26</v>
      </c>
      <c r="D468" s="15" t="s">
        <v>19</v>
      </c>
      <c r="E468" s="15" t="s">
        <v>729</v>
      </c>
      <c r="F468" s="15" t="s">
        <v>33</v>
      </c>
      <c r="G468" s="74"/>
      <c r="H468" s="74"/>
      <c r="I468" s="74"/>
      <c r="J468" s="209"/>
      <c r="K468" s="231"/>
      <c r="L468" s="231"/>
      <c r="M468" s="231"/>
      <c r="N468" s="231"/>
      <c r="O468" s="231"/>
      <c r="P468" s="231"/>
      <c r="Q468" s="231"/>
      <c r="R468" s="231"/>
    </row>
    <row r="469" spans="1:19" s="18" customFormat="1" ht="51" customHeight="1">
      <c r="A469" s="42" t="s">
        <v>886</v>
      </c>
      <c r="B469" s="15" t="s">
        <v>94</v>
      </c>
      <c r="C469" s="15" t="s">
        <v>26</v>
      </c>
      <c r="D469" s="15" t="s">
        <v>19</v>
      </c>
      <c r="E469" s="15" t="s">
        <v>882</v>
      </c>
      <c r="F469" s="15"/>
      <c r="G469" s="74">
        <f t="shared" ref="G469:I473" si="117">G470</f>
        <v>4243923</v>
      </c>
      <c r="H469" s="74">
        <f t="shared" si="117"/>
        <v>4174525</v>
      </c>
      <c r="I469" s="74">
        <f t="shared" si="117"/>
        <v>4174525</v>
      </c>
      <c r="J469" s="209"/>
      <c r="K469" s="232"/>
      <c r="L469" s="232"/>
      <c r="M469" s="232"/>
      <c r="N469" s="232"/>
      <c r="O469" s="232"/>
      <c r="P469" s="232"/>
      <c r="Q469" s="232"/>
      <c r="R469" s="232"/>
    </row>
    <row r="470" spans="1:19" s="18" customFormat="1" ht="25.5">
      <c r="A470" s="16" t="s">
        <v>30</v>
      </c>
      <c r="B470" s="15" t="s">
        <v>94</v>
      </c>
      <c r="C470" s="15" t="s">
        <v>26</v>
      </c>
      <c r="D470" s="15" t="s">
        <v>19</v>
      </c>
      <c r="E470" s="15" t="s">
        <v>882</v>
      </c>
      <c r="F470" s="15" t="s">
        <v>31</v>
      </c>
      <c r="G470" s="74">
        <f t="shared" si="117"/>
        <v>4243923</v>
      </c>
      <c r="H470" s="74">
        <f t="shared" si="117"/>
        <v>4174525</v>
      </c>
      <c r="I470" s="74">
        <f t="shared" si="117"/>
        <v>4174525</v>
      </c>
      <c r="J470" s="209"/>
      <c r="K470" s="232"/>
      <c r="L470" s="232"/>
      <c r="M470" s="232"/>
      <c r="N470" s="232"/>
      <c r="O470" s="232"/>
      <c r="P470" s="232"/>
      <c r="Q470" s="232"/>
      <c r="R470" s="232"/>
    </row>
    <row r="471" spans="1:19">
      <c r="A471" s="16" t="s">
        <v>32</v>
      </c>
      <c r="B471" s="15" t="s">
        <v>94</v>
      </c>
      <c r="C471" s="15" t="s">
        <v>26</v>
      </c>
      <c r="D471" s="15" t="s">
        <v>19</v>
      </c>
      <c r="E471" s="15" t="s">
        <v>882</v>
      </c>
      <c r="F471" s="15" t="s">
        <v>33</v>
      </c>
      <c r="G471" s="74">
        <v>4243923</v>
      </c>
      <c r="H471" s="74">
        <v>4174525</v>
      </c>
      <c r="I471" s="74">
        <v>4174525</v>
      </c>
      <c r="J471" s="209"/>
    </row>
    <row r="472" spans="1:19" s="18" customFormat="1" ht="45.75" hidden="1" customHeight="1">
      <c r="A472" s="42" t="s">
        <v>618</v>
      </c>
      <c r="B472" s="15" t="s">
        <v>94</v>
      </c>
      <c r="C472" s="15" t="s">
        <v>26</v>
      </c>
      <c r="D472" s="15" t="s">
        <v>19</v>
      </c>
      <c r="E472" s="15" t="s">
        <v>617</v>
      </c>
      <c r="F472" s="15"/>
      <c r="G472" s="74">
        <f t="shared" si="117"/>
        <v>0</v>
      </c>
      <c r="H472" s="74">
        <f t="shared" si="117"/>
        <v>0</v>
      </c>
      <c r="I472" s="74">
        <f t="shared" si="117"/>
        <v>0</v>
      </c>
      <c r="J472" s="209"/>
      <c r="K472" s="232"/>
      <c r="L472" s="232"/>
      <c r="M472" s="232"/>
      <c r="N472" s="232"/>
      <c r="O472" s="232"/>
      <c r="P472" s="232"/>
      <c r="Q472" s="232"/>
      <c r="R472" s="232"/>
    </row>
    <row r="473" spans="1:19" s="18" customFormat="1" ht="25.5" hidden="1">
      <c r="A473" s="16" t="s">
        <v>30</v>
      </c>
      <c r="B473" s="15" t="s">
        <v>94</v>
      </c>
      <c r="C473" s="15" t="s">
        <v>26</v>
      </c>
      <c r="D473" s="15" t="s">
        <v>19</v>
      </c>
      <c r="E473" s="15" t="s">
        <v>617</v>
      </c>
      <c r="F473" s="15" t="s">
        <v>31</v>
      </c>
      <c r="G473" s="74">
        <f t="shared" si="117"/>
        <v>0</v>
      </c>
      <c r="H473" s="74">
        <f t="shared" si="117"/>
        <v>0</v>
      </c>
      <c r="I473" s="74">
        <f t="shared" si="117"/>
        <v>0</v>
      </c>
      <c r="J473" s="209"/>
      <c r="K473" s="232"/>
      <c r="L473" s="232"/>
      <c r="M473" s="232"/>
      <c r="N473" s="232"/>
      <c r="O473" s="232"/>
      <c r="P473" s="232"/>
      <c r="Q473" s="232"/>
      <c r="R473" s="232"/>
    </row>
    <row r="474" spans="1:19" hidden="1">
      <c r="A474" s="16" t="s">
        <v>32</v>
      </c>
      <c r="B474" s="15" t="s">
        <v>94</v>
      </c>
      <c r="C474" s="15" t="s">
        <v>26</v>
      </c>
      <c r="D474" s="15" t="s">
        <v>19</v>
      </c>
      <c r="E474" s="15" t="s">
        <v>617</v>
      </c>
      <c r="F474" s="15" t="s">
        <v>33</v>
      </c>
      <c r="G474" s="74"/>
      <c r="H474" s="74"/>
      <c r="I474" s="74"/>
      <c r="J474" s="209"/>
    </row>
    <row r="475" spans="1:19" s="3" customFormat="1" ht="25.5">
      <c r="A475" s="16" t="s">
        <v>0</v>
      </c>
      <c r="B475" s="14">
        <v>774</v>
      </c>
      <c r="C475" s="15" t="s">
        <v>26</v>
      </c>
      <c r="D475" s="15" t="s">
        <v>19</v>
      </c>
      <c r="E475" s="15" t="s">
        <v>218</v>
      </c>
      <c r="F475" s="15"/>
      <c r="G475" s="74">
        <f>G490+G501+G507+G513+G502+G476+G508+G485+G484+G479</f>
        <v>3703344.42</v>
      </c>
      <c r="H475" s="74">
        <f>H490+H501+H507+H513+H502+H476+H508+H485</f>
        <v>2502568</v>
      </c>
      <c r="I475" s="74">
        <f>I490+I501+I507+I513+I502+I476+I508+I485</f>
        <v>3902568</v>
      </c>
      <c r="J475" s="209"/>
      <c r="K475" s="231"/>
      <c r="L475" s="231"/>
      <c r="M475" s="231"/>
      <c r="N475" s="231"/>
      <c r="O475" s="231"/>
      <c r="P475" s="231"/>
      <c r="Q475" s="231"/>
      <c r="R475" s="231"/>
    </row>
    <row r="476" spans="1:19" ht="25.5" hidden="1" customHeight="1">
      <c r="A476" s="16" t="s">
        <v>777</v>
      </c>
      <c r="B476" s="14">
        <v>774</v>
      </c>
      <c r="C476" s="15" t="s">
        <v>26</v>
      </c>
      <c r="D476" s="15" t="s">
        <v>19</v>
      </c>
      <c r="E476" s="15" t="s">
        <v>776</v>
      </c>
      <c r="F476" s="14"/>
      <c r="G476" s="74">
        <f t="shared" ref="G476:I477" si="118">G477</f>
        <v>0</v>
      </c>
      <c r="H476" s="74">
        <f t="shared" si="118"/>
        <v>0</v>
      </c>
      <c r="I476" s="74">
        <f t="shared" si="118"/>
        <v>0</v>
      </c>
      <c r="J476" s="209"/>
    </row>
    <row r="477" spans="1:19" ht="25.5" hidden="1" customHeight="1">
      <c r="A477" s="16" t="s">
        <v>30</v>
      </c>
      <c r="B477" s="14">
        <v>774</v>
      </c>
      <c r="C477" s="15" t="s">
        <v>26</v>
      </c>
      <c r="D477" s="15" t="s">
        <v>19</v>
      </c>
      <c r="E477" s="15" t="s">
        <v>776</v>
      </c>
      <c r="F477" s="15" t="s">
        <v>31</v>
      </c>
      <c r="G477" s="74">
        <f t="shared" si="118"/>
        <v>0</v>
      </c>
      <c r="H477" s="74">
        <f t="shared" si="118"/>
        <v>0</v>
      </c>
      <c r="I477" s="74">
        <f t="shared" si="118"/>
        <v>0</v>
      </c>
      <c r="J477" s="209"/>
    </row>
    <row r="478" spans="1:19" ht="25.5" hidden="1" customHeight="1">
      <c r="A478" s="16" t="s">
        <v>32</v>
      </c>
      <c r="B478" s="14">
        <v>774</v>
      </c>
      <c r="C478" s="15" t="s">
        <v>26</v>
      </c>
      <c r="D478" s="15" t="s">
        <v>19</v>
      </c>
      <c r="E478" s="15" t="s">
        <v>776</v>
      </c>
      <c r="F478" s="15" t="s">
        <v>33</v>
      </c>
      <c r="G478" s="74"/>
      <c r="H478" s="74"/>
      <c r="I478" s="74"/>
      <c r="J478" s="209"/>
    </row>
    <row r="479" spans="1:19" s="3" customFormat="1" ht="25.5">
      <c r="A479" s="16" t="s">
        <v>1019</v>
      </c>
      <c r="B479" s="14">
        <v>774</v>
      </c>
      <c r="C479" s="15" t="s">
        <v>26</v>
      </c>
      <c r="D479" s="15" t="s">
        <v>19</v>
      </c>
      <c r="E479" s="88" t="s">
        <v>219</v>
      </c>
      <c r="F479" s="15"/>
      <c r="G479" s="74">
        <f t="shared" ref="G479:I480" si="119">G480</f>
        <v>2083259.42</v>
      </c>
      <c r="H479" s="74">
        <f t="shared" si="119"/>
        <v>0</v>
      </c>
      <c r="I479" s="74">
        <f t="shared" si="119"/>
        <v>0</v>
      </c>
      <c r="J479" s="209"/>
      <c r="K479" s="231"/>
      <c r="L479" s="231"/>
      <c r="M479" s="231"/>
      <c r="N479" s="231"/>
      <c r="O479" s="231"/>
      <c r="P479" s="231"/>
      <c r="Q479" s="231"/>
      <c r="R479" s="231"/>
    </row>
    <row r="480" spans="1:19" s="3" customFormat="1" ht="25.5">
      <c r="A480" s="16" t="s">
        <v>30</v>
      </c>
      <c r="B480" s="14">
        <v>774</v>
      </c>
      <c r="C480" s="15" t="s">
        <v>26</v>
      </c>
      <c r="D480" s="15" t="s">
        <v>19</v>
      </c>
      <c r="E480" s="88" t="s">
        <v>219</v>
      </c>
      <c r="F480" s="15" t="s">
        <v>31</v>
      </c>
      <c r="G480" s="74">
        <f t="shared" si="119"/>
        <v>2083259.42</v>
      </c>
      <c r="H480" s="74">
        <f t="shared" si="119"/>
        <v>0</v>
      </c>
      <c r="I480" s="74">
        <f t="shared" si="119"/>
        <v>0</v>
      </c>
      <c r="J480" s="209"/>
      <c r="K480" s="231"/>
      <c r="L480" s="231"/>
      <c r="M480" s="231"/>
      <c r="N480" s="231"/>
      <c r="O480" s="231"/>
      <c r="P480" s="231"/>
      <c r="Q480" s="231"/>
      <c r="R480" s="231"/>
    </row>
    <row r="481" spans="1:18" s="3" customFormat="1">
      <c r="A481" s="86" t="s">
        <v>32</v>
      </c>
      <c r="B481" s="14">
        <v>774</v>
      </c>
      <c r="C481" s="15" t="s">
        <v>26</v>
      </c>
      <c r="D481" s="15" t="s">
        <v>19</v>
      </c>
      <c r="E481" s="88" t="s">
        <v>219</v>
      </c>
      <c r="F481" s="15" t="s">
        <v>33</v>
      </c>
      <c r="G481" s="74">
        <v>2083259.42</v>
      </c>
      <c r="H481" s="74">
        <v>0</v>
      </c>
      <c r="I481" s="74">
        <v>0</v>
      </c>
      <c r="J481" s="209"/>
      <c r="K481" s="231"/>
      <c r="L481" s="231"/>
      <c r="M481" s="231"/>
      <c r="N481" s="231"/>
      <c r="O481" s="231"/>
      <c r="P481" s="231"/>
      <c r="Q481" s="231"/>
      <c r="R481" s="231"/>
    </row>
    <row r="482" spans="1:18" s="3" customFormat="1" ht="25.5">
      <c r="A482" s="16" t="s">
        <v>1018</v>
      </c>
      <c r="B482" s="14">
        <v>774</v>
      </c>
      <c r="C482" s="15" t="s">
        <v>26</v>
      </c>
      <c r="D482" s="15" t="s">
        <v>19</v>
      </c>
      <c r="E482" s="88" t="s">
        <v>1016</v>
      </c>
      <c r="F482" s="15"/>
      <c r="G482" s="74">
        <f t="shared" ref="G482:I483" si="120">G483</f>
        <v>493082</v>
      </c>
      <c r="H482" s="74">
        <f t="shared" si="120"/>
        <v>0</v>
      </c>
      <c r="I482" s="74">
        <f t="shared" si="120"/>
        <v>0</v>
      </c>
      <c r="J482" s="209"/>
      <c r="K482" s="231"/>
      <c r="L482" s="231"/>
      <c r="M482" s="231"/>
      <c r="N482" s="231"/>
      <c r="O482" s="231"/>
      <c r="P482" s="231"/>
      <c r="Q482" s="231"/>
      <c r="R482" s="231"/>
    </row>
    <row r="483" spans="1:18" s="3" customFormat="1" ht="25.5">
      <c r="A483" s="16" t="s">
        <v>30</v>
      </c>
      <c r="B483" s="14">
        <v>774</v>
      </c>
      <c r="C483" s="15" t="s">
        <v>26</v>
      </c>
      <c r="D483" s="15" t="s">
        <v>19</v>
      </c>
      <c r="E483" s="88" t="s">
        <v>1016</v>
      </c>
      <c r="F483" s="15" t="s">
        <v>31</v>
      </c>
      <c r="G483" s="74">
        <f t="shared" si="120"/>
        <v>493082</v>
      </c>
      <c r="H483" s="74">
        <f t="shared" si="120"/>
        <v>0</v>
      </c>
      <c r="I483" s="74">
        <f t="shared" si="120"/>
        <v>0</v>
      </c>
      <c r="J483" s="209"/>
      <c r="K483" s="231"/>
      <c r="L483" s="231"/>
      <c r="M483" s="231"/>
      <c r="N483" s="231"/>
      <c r="O483" s="231"/>
      <c r="P483" s="231"/>
      <c r="Q483" s="231"/>
      <c r="R483" s="231"/>
    </row>
    <row r="484" spans="1:18" s="3" customFormat="1">
      <c r="A484" s="86" t="s">
        <v>32</v>
      </c>
      <c r="B484" s="14">
        <v>774</v>
      </c>
      <c r="C484" s="15" t="s">
        <v>26</v>
      </c>
      <c r="D484" s="15" t="s">
        <v>19</v>
      </c>
      <c r="E484" s="88" t="s">
        <v>1016</v>
      </c>
      <c r="F484" s="15" t="s">
        <v>33</v>
      </c>
      <c r="G484" s="74">
        <f>184790+308292</f>
        <v>493082</v>
      </c>
      <c r="H484" s="74"/>
      <c r="I484" s="74"/>
      <c r="J484" s="209"/>
      <c r="K484" s="231"/>
      <c r="L484" s="231"/>
      <c r="M484" s="231"/>
      <c r="N484" s="231"/>
      <c r="O484" s="231"/>
      <c r="P484" s="231"/>
      <c r="Q484" s="231"/>
      <c r="R484" s="231"/>
    </row>
    <row r="485" spans="1:18" s="3" customFormat="1" ht="65.25" customHeight="1">
      <c r="A485" s="16" t="s">
        <v>969</v>
      </c>
      <c r="B485" s="14">
        <v>774</v>
      </c>
      <c r="C485" s="15" t="s">
        <v>26</v>
      </c>
      <c r="D485" s="15" t="s">
        <v>19</v>
      </c>
      <c r="E485" s="88" t="s">
        <v>739</v>
      </c>
      <c r="F485" s="15"/>
      <c r="G485" s="74">
        <f t="shared" ref="G485:I486" si="121">G486</f>
        <v>0</v>
      </c>
      <c r="H485" s="74">
        <f t="shared" si="121"/>
        <v>975565</v>
      </c>
      <c r="I485" s="74">
        <f t="shared" si="121"/>
        <v>1975565</v>
      </c>
      <c r="J485" s="209"/>
      <c r="K485" s="231"/>
      <c r="L485" s="231"/>
      <c r="M485" s="231"/>
      <c r="N485" s="231"/>
      <c r="O485" s="231"/>
      <c r="P485" s="231"/>
      <c r="Q485" s="231"/>
      <c r="R485" s="231"/>
    </row>
    <row r="486" spans="1:18" s="3" customFormat="1" ht="25.5">
      <c r="A486" s="16" t="s">
        <v>30</v>
      </c>
      <c r="B486" s="14">
        <v>774</v>
      </c>
      <c r="C486" s="15" t="s">
        <v>26</v>
      </c>
      <c r="D486" s="15" t="s">
        <v>19</v>
      </c>
      <c r="E486" s="15" t="s">
        <v>739</v>
      </c>
      <c r="F486" s="15" t="s">
        <v>31</v>
      </c>
      <c r="G486" s="74">
        <f t="shared" si="121"/>
        <v>0</v>
      </c>
      <c r="H486" s="74">
        <f t="shared" si="121"/>
        <v>975565</v>
      </c>
      <c r="I486" s="74">
        <f t="shared" si="121"/>
        <v>1975565</v>
      </c>
      <c r="J486" s="209"/>
      <c r="K486" s="231"/>
      <c r="L486" s="231"/>
      <c r="M486" s="231"/>
      <c r="N486" s="231"/>
      <c r="O486" s="231"/>
      <c r="P486" s="231"/>
      <c r="Q486" s="231"/>
      <c r="R486" s="231"/>
    </row>
    <row r="487" spans="1:18" s="3" customFormat="1">
      <c r="A487" s="16" t="s">
        <v>32</v>
      </c>
      <c r="B487" s="14">
        <v>774</v>
      </c>
      <c r="C487" s="15" t="s">
        <v>26</v>
      </c>
      <c r="D487" s="15" t="s">
        <v>19</v>
      </c>
      <c r="E487" s="15" t="s">
        <v>739</v>
      </c>
      <c r="F487" s="15" t="s">
        <v>33</v>
      </c>
      <c r="G487" s="74">
        <v>0</v>
      </c>
      <c r="H487" s="74">
        <v>975565</v>
      </c>
      <c r="I487" s="74">
        <v>1975565</v>
      </c>
      <c r="J487" s="209"/>
      <c r="K487" s="231"/>
      <c r="L487" s="231"/>
      <c r="M487" s="231"/>
      <c r="N487" s="231"/>
      <c r="O487" s="231"/>
      <c r="P487" s="231"/>
      <c r="Q487" s="231"/>
      <c r="R487" s="231"/>
    </row>
    <row r="488" spans="1:18" ht="25.5" customHeight="1">
      <c r="A488" s="16" t="s">
        <v>295</v>
      </c>
      <c r="B488" s="14">
        <v>774</v>
      </c>
      <c r="C488" s="15" t="s">
        <v>26</v>
      </c>
      <c r="D488" s="15" t="s">
        <v>19</v>
      </c>
      <c r="E488" s="15" t="s">
        <v>294</v>
      </c>
      <c r="F488" s="14"/>
      <c r="G488" s="74">
        <f t="shared" ref="G488:I489" si="122">G489</f>
        <v>1127003</v>
      </c>
      <c r="H488" s="74">
        <f t="shared" si="122"/>
        <v>1027003</v>
      </c>
      <c r="I488" s="74">
        <f t="shared" si="122"/>
        <v>1427003</v>
      </c>
      <c r="J488" s="209"/>
    </row>
    <row r="489" spans="1:18" ht="25.5" customHeight="1">
      <c r="A489" s="16" t="s">
        <v>30</v>
      </c>
      <c r="B489" s="14">
        <v>774</v>
      </c>
      <c r="C489" s="15" t="s">
        <v>26</v>
      </c>
      <c r="D489" s="15" t="s">
        <v>19</v>
      </c>
      <c r="E489" s="15" t="s">
        <v>294</v>
      </c>
      <c r="F489" s="15" t="s">
        <v>31</v>
      </c>
      <c r="G489" s="74">
        <f t="shared" si="122"/>
        <v>1127003</v>
      </c>
      <c r="H489" s="74">
        <f t="shared" si="122"/>
        <v>1027003</v>
      </c>
      <c r="I489" s="74">
        <f t="shared" si="122"/>
        <v>1427003</v>
      </c>
      <c r="J489" s="209"/>
    </row>
    <row r="490" spans="1:18" ht="25.5" customHeight="1">
      <c r="A490" s="16" t="s">
        <v>32</v>
      </c>
      <c r="B490" s="14">
        <v>774</v>
      </c>
      <c r="C490" s="15" t="s">
        <v>26</v>
      </c>
      <c r="D490" s="15" t="s">
        <v>19</v>
      </c>
      <c r="E490" s="15" t="s">
        <v>294</v>
      </c>
      <c r="F490" s="15" t="s">
        <v>33</v>
      </c>
      <c r="G490" s="74">
        <f>927003+200000</f>
        <v>1127003</v>
      </c>
      <c r="H490" s="74">
        <f>827003+200000</f>
        <v>1027003</v>
      </c>
      <c r="I490" s="74">
        <f>1227003+200000</f>
        <v>1427003</v>
      </c>
      <c r="J490" s="209"/>
    </row>
    <row r="491" spans="1:18" ht="96" hidden="1" customHeight="1">
      <c r="A491" s="16" t="s">
        <v>4</v>
      </c>
      <c r="B491" s="14">
        <v>774</v>
      </c>
      <c r="C491" s="15" t="s">
        <v>26</v>
      </c>
      <c r="D491" s="15" t="s">
        <v>19</v>
      </c>
      <c r="E491" s="15" t="s">
        <v>5</v>
      </c>
      <c r="F491" s="14"/>
      <c r="G491" s="74">
        <f t="shared" ref="G491:I492" si="123">G492</f>
        <v>0</v>
      </c>
      <c r="H491" s="74">
        <f t="shared" si="123"/>
        <v>0</v>
      </c>
      <c r="I491" s="74">
        <f t="shared" si="123"/>
        <v>0</v>
      </c>
      <c r="J491" s="209"/>
    </row>
    <row r="492" spans="1:18" ht="25.5" hidden="1" customHeight="1">
      <c r="A492" s="16" t="s">
        <v>30</v>
      </c>
      <c r="B492" s="14">
        <v>774</v>
      </c>
      <c r="C492" s="15" t="s">
        <v>26</v>
      </c>
      <c r="D492" s="15" t="s">
        <v>19</v>
      </c>
      <c r="E492" s="15" t="s">
        <v>5</v>
      </c>
      <c r="F492" s="15" t="s">
        <v>31</v>
      </c>
      <c r="G492" s="74">
        <f t="shared" si="123"/>
        <v>0</v>
      </c>
      <c r="H492" s="74">
        <f t="shared" si="123"/>
        <v>0</v>
      </c>
      <c r="I492" s="74">
        <f t="shared" si="123"/>
        <v>0</v>
      </c>
      <c r="J492" s="209"/>
    </row>
    <row r="493" spans="1:18" ht="25.5" hidden="1" customHeight="1">
      <c r="A493" s="16" t="s">
        <v>32</v>
      </c>
      <c r="B493" s="14">
        <v>774</v>
      </c>
      <c r="C493" s="15" t="s">
        <v>26</v>
      </c>
      <c r="D493" s="15" t="s">
        <v>19</v>
      </c>
      <c r="E493" s="15" t="s">
        <v>5</v>
      </c>
      <c r="F493" s="15" t="s">
        <v>33</v>
      </c>
      <c r="G493" s="74"/>
      <c r="H493" s="74"/>
      <c r="I493" s="74"/>
      <c r="J493" s="209"/>
    </row>
    <row r="494" spans="1:18" ht="96" hidden="1" customHeight="1">
      <c r="A494" s="50" t="s">
        <v>42</v>
      </c>
      <c r="B494" s="14">
        <v>774</v>
      </c>
      <c r="C494" s="15" t="s">
        <v>26</v>
      </c>
      <c r="D494" s="15" t="s">
        <v>19</v>
      </c>
      <c r="E494" s="15" t="s">
        <v>41</v>
      </c>
      <c r="F494" s="14"/>
      <c r="G494" s="74">
        <f t="shared" ref="G494:I495" si="124">G495</f>
        <v>0</v>
      </c>
      <c r="H494" s="74">
        <f t="shared" si="124"/>
        <v>0</v>
      </c>
      <c r="I494" s="74">
        <f t="shared" si="124"/>
        <v>0</v>
      </c>
      <c r="J494" s="209"/>
    </row>
    <row r="495" spans="1:18" ht="25.5" hidden="1" customHeight="1">
      <c r="A495" s="16" t="s">
        <v>30</v>
      </c>
      <c r="B495" s="14">
        <v>774</v>
      </c>
      <c r="C495" s="15" t="s">
        <v>26</v>
      </c>
      <c r="D495" s="15" t="s">
        <v>19</v>
      </c>
      <c r="E495" s="15" t="s">
        <v>5</v>
      </c>
      <c r="F495" s="15" t="s">
        <v>31</v>
      </c>
      <c r="G495" s="74">
        <f t="shared" si="124"/>
        <v>0</v>
      </c>
      <c r="H495" s="74">
        <f t="shared" si="124"/>
        <v>0</v>
      </c>
      <c r="I495" s="74">
        <f t="shared" si="124"/>
        <v>0</v>
      </c>
      <c r="J495" s="209"/>
    </row>
    <row r="496" spans="1:18" ht="25.5" hidden="1" customHeight="1">
      <c r="A496" s="16" t="s">
        <v>32</v>
      </c>
      <c r="B496" s="14">
        <v>774</v>
      </c>
      <c r="C496" s="15" t="s">
        <v>26</v>
      </c>
      <c r="D496" s="15" t="s">
        <v>19</v>
      </c>
      <c r="E496" s="15" t="s">
        <v>5</v>
      </c>
      <c r="F496" s="15" t="s">
        <v>33</v>
      </c>
      <c r="G496" s="74"/>
      <c r="H496" s="74"/>
      <c r="I496" s="74"/>
      <c r="J496" s="209"/>
    </row>
    <row r="497" spans="1:18" ht="48" hidden="1" customHeight="1">
      <c r="A497" s="16" t="s">
        <v>389</v>
      </c>
      <c r="B497" s="14">
        <v>774</v>
      </c>
      <c r="C497" s="15" t="s">
        <v>26</v>
      </c>
      <c r="D497" s="15" t="s">
        <v>19</v>
      </c>
      <c r="E497" s="15" t="s">
        <v>385</v>
      </c>
      <c r="F497" s="15"/>
      <c r="G497" s="74">
        <f>G498</f>
        <v>0</v>
      </c>
      <c r="H497" s="74">
        <f>H498</f>
        <v>0</v>
      </c>
      <c r="I497" s="74">
        <f>I498</f>
        <v>0</v>
      </c>
      <c r="J497" s="209"/>
    </row>
    <row r="498" spans="1:18" ht="25.5" hidden="1" customHeight="1">
      <c r="A498" s="16" t="s">
        <v>32</v>
      </c>
      <c r="B498" s="14">
        <v>774</v>
      </c>
      <c r="C498" s="15" t="s">
        <v>26</v>
      </c>
      <c r="D498" s="15" t="s">
        <v>19</v>
      </c>
      <c r="E498" s="15" t="s">
        <v>385</v>
      </c>
      <c r="F498" s="15" t="s">
        <v>33</v>
      </c>
      <c r="G498" s="74"/>
      <c r="H498" s="74"/>
      <c r="I498" s="74"/>
      <c r="J498" s="209"/>
    </row>
    <row r="499" spans="1:18" s="3" customFormat="1" hidden="1">
      <c r="A499" s="16" t="s">
        <v>1</v>
      </c>
      <c r="B499" s="14">
        <v>774</v>
      </c>
      <c r="C499" s="15" t="s">
        <v>26</v>
      </c>
      <c r="D499" s="15" t="s">
        <v>19</v>
      </c>
      <c r="E499" s="15" t="s">
        <v>219</v>
      </c>
      <c r="F499" s="15"/>
      <c r="G499" s="74">
        <f t="shared" ref="G499:I500" si="125">G500</f>
        <v>0</v>
      </c>
      <c r="H499" s="74">
        <f t="shared" si="125"/>
        <v>0</v>
      </c>
      <c r="I499" s="74">
        <f t="shared" si="125"/>
        <v>0</v>
      </c>
      <c r="J499" s="209"/>
      <c r="K499" s="231"/>
      <c r="L499" s="231"/>
      <c r="M499" s="231"/>
      <c r="N499" s="231"/>
      <c r="O499" s="231"/>
      <c r="P499" s="231"/>
      <c r="Q499" s="231"/>
      <c r="R499" s="231"/>
    </row>
    <row r="500" spans="1:18" s="3" customFormat="1" ht="25.5" hidden="1">
      <c r="A500" s="16" t="s">
        <v>30</v>
      </c>
      <c r="B500" s="14">
        <v>774</v>
      </c>
      <c r="C500" s="15" t="s">
        <v>26</v>
      </c>
      <c r="D500" s="15" t="s">
        <v>19</v>
      </c>
      <c r="E500" s="15" t="s">
        <v>219</v>
      </c>
      <c r="F500" s="15" t="s">
        <v>31</v>
      </c>
      <c r="G500" s="74">
        <f t="shared" si="125"/>
        <v>0</v>
      </c>
      <c r="H500" s="74">
        <f t="shared" si="125"/>
        <v>0</v>
      </c>
      <c r="I500" s="74">
        <f t="shared" si="125"/>
        <v>0</v>
      </c>
      <c r="J500" s="209"/>
      <c r="K500" s="231"/>
      <c r="L500" s="231"/>
      <c r="M500" s="231"/>
      <c r="N500" s="231"/>
      <c r="O500" s="231"/>
      <c r="P500" s="231"/>
      <c r="Q500" s="231"/>
      <c r="R500" s="231"/>
    </row>
    <row r="501" spans="1:18" s="3" customFormat="1" hidden="1">
      <c r="A501" s="16" t="s">
        <v>32</v>
      </c>
      <c r="B501" s="14">
        <v>774</v>
      </c>
      <c r="C501" s="15" t="s">
        <v>26</v>
      </c>
      <c r="D501" s="15" t="s">
        <v>19</v>
      </c>
      <c r="E501" s="15" t="s">
        <v>219</v>
      </c>
      <c r="F501" s="15" t="s">
        <v>33</v>
      </c>
      <c r="G501" s="74">
        <v>0</v>
      </c>
      <c r="H501" s="74"/>
      <c r="I501" s="74"/>
      <c r="J501" s="209"/>
      <c r="K501" s="231"/>
      <c r="L501" s="231"/>
      <c r="M501" s="231"/>
      <c r="N501" s="231"/>
      <c r="O501" s="231"/>
      <c r="P501" s="231"/>
      <c r="Q501" s="231"/>
      <c r="R501" s="231"/>
    </row>
    <row r="502" spans="1:18" s="3" customFormat="1" ht="54.75" hidden="1" customHeight="1">
      <c r="A502" s="86" t="s">
        <v>749</v>
      </c>
      <c r="B502" s="177">
        <v>774</v>
      </c>
      <c r="C502" s="88" t="s">
        <v>26</v>
      </c>
      <c r="D502" s="88" t="s">
        <v>19</v>
      </c>
      <c r="E502" s="88" t="s">
        <v>737</v>
      </c>
      <c r="F502" s="15"/>
      <c r="G502" s="74">
        <f t="shared" ref="G502:I503" si="126">G503</f>
        <v>0</v>
      </c>
      <c r="H502" s="74">
        <f t="shared" si="126"/>
        <v>0</v>
      </c>
      <c r="I502" s="74">
        <f t="shared" si="126"/>
        <v>0</v>
      </c>
      <c r="J502" s="209"/>
      <c r="K502" s="231"/>
      <c r="L502" s="231"/>
      <c r="M502" s="231"/>
      <c r="N502" s="231"/>
      <c r="O502" s="231"/>
      <c r="P502" s="231"/>
      <c r="Q502" s="231"/>
      <c r="R502" s="231"/>
    </row>
    <row r="503" spans="1:18" s="3" customFormat="1" ht="25.5" hidden="1">
      <c r="A503" s="16" t="s">
        <v>30</v>
      </c>
      <c r="B503" s="14">
        <v>774</v>
      </c>
      <c r="C503" s="15" t="s">
        <v>26</v>
      </c>
      <c r="D503" s="15" t="s">
        <v>19</v>
      </c>
      <c r="E503" s="15" t="s">
        <v>737</v>
      </c>
      <c r="F503" s="15" t="s">
        <v>31</v>
      </c>
      <c r="G503" s="74">
        <f t="shared" si="126"/>
        <v>0</v>
      </c>
      <c r="H503" s="74">
        <f t="shared" si="126"/>
        <v>0</v>
      </c>
      <c r="I503" s="74">
        <f t="shared" si="126"/>
        <v>0</v>
      </c>
      <c r="J503" s="209"/>
      <c r="K503" s="231"/>
      <c r="L503" s="231"/>
      <c r="M503" s="231"/>
      <c r="N503" s="231"/>
      <c r="O503" s="231"/>
      <c r="P503" s="231"/>
      <c r="Q503" s="231"/>
      <c r="R503" s="231"/>
    </row>
    <row r="504" spans="1:18" s="3" customFormat="1" hidden="1">
      <c r="A504" s="16" t="s">
        <v>32</v>
      </c>
      <c r="B504" s="14">
        <v>774</v>
      </c>
      <c r="C504" s="15" t="s">
        <v>26</v>
      </c>
      <c r="D504" s="15" t="s">
        <v>19</v>
      </c>
      <c r="E504" s="15" t="s">
        <v>737</v>
      </c>
      <c r="F504" s="15" t="s">
        <v>33</v>
      </c>
      <c r="G504" s="74"/>
      <c r="H504" s="74"/>
      <c r="I504" s="74"/>
      <c r="J504" s="209"/>
      <c r="K504" s="231"/>
      <c r="L504" s="231"/>
      <c r="M504" s="231"/>
      <c r="N504" s="231"/>
      <c r="O504" s="231"/>
      <c r="P504" s="231"/>
      <c r="Q504" s="231"/>
      <c r="R504" s="231"/>
    </row>
    <row r="505" spans="1:18" s="3" customFormat="1" ht="38.25">
      <c r="A505" s="16" t="s">
        <v>822</v>
      </c>
      <c r="B505" s="14">
        <v>774</v>
      </c>
      <c r="C505" s="15" t="s">
        <v>26</v>
      </c>
      <c r="D505" s="15" t="s">
        <v>19</v>
      </c>
      <c r="E505" s="15" t="s">
        <v>447</v>
      </c>
      <c r="F505" s="15"/>
      <c r="G505" s="74">
        <f>G506</f>
        <v>0</v>
      </c>
      <c r="H505" s="74">
        <f t="shared" ref="H505:I505" si="127">H506</f>
        <v>500000</v>
      </c>
      <c r="I505" s="74">
        <f t="shared" si="127"/>
        <v>500000</v>
      </c>
      <c r="J505" s="209"/>
      <c r="K505" s="231"/>
      <c r="L505" s="231"/>
      <c r="M505" s="231"/>
      <c r="N505" s="231"/>
      <c r="O505" s="231"/>
      <c r="P505" s="231"/>
      <c r="Q505" s="231"/>
      <c r="R505" s="231"/>
    </row>
    <row r="506" spans="1:18" s="3" customFormat="1" ht="33" customHeight="1">
      <c r="A506" s="16" t="s">
        <v>30</v>
      </c>
      <c r="B506" s="14">
        <v>774</v>
      </c>
      <c r="C506" s="15" t="s">
        <v>26</v>
      </c>
      <c r="D506" s="15" t="s">
        <v>19</v>
      </c>
      <c r="E506" s="15" t="s">
        <v>447</v>
      </c>
      <c r="F506" s="15" t="s">
        <v>31</v>
      </c>
      <c r="G506" s="74">
        <f>G507</f>
        <v>0</v>
      </c>
      <c r="H506" s="74">
        <f t="shared" ref="H506:I506" si="128">H507</f>
        <v>500000</v>
      </c>
      <c r="I506" s="74">
        <f t="shared" si="128"/>
        <v>500000</v>
      </c>
      <c r="J506" s="209"/>
      <c r="K506" s="231"/>
      <c r="L506" s="231"/>
      <c r="M506" s="231"/>
      <c r="N506" s="231"/>
      <c r="O506" s="231"/>
      <c r="P506" s="231"/>
      <c r="Q506" s="231"/>
      <c r="R506" s="231"/>
    </row>
    <row r="507" spans="1:18" s="3" customFormat="1">
      <c r="A507" s="16" t="s">
        <v>32</v>
      </c>
      <c r="B507" s="14">
        <v>774</v>
      </c>
      <c r="C507" s="15" t="s">
        <v>26</v>
      </c>
      <c r="D507" s="15" t="s">
        <v>19</v>
      </c>
      <c r="E507" s="15" t="s">
        <v>447</v>
      </c>
      <c r="F507" s="15" t="s">
        <v>33</v>
      </c>
      <c r="G507" s="74">
        <v>0</v>
      </c>
      <c r="H507" s="74">
        <v>500000</v>
      </c>
      <c r="I507" s="74">
        <v>500000</v>
      </c>
      <c r="J507" s="209"/>
      <c r="K507" s="231"/>
      <c r="L507" s="231"/>
      <c r="M507" s="231"/>
      <c r="N507" s="231"/>
      <c r="O507" s="231"/>
      <c r="P507" s="231"/>
      <c r="Q507" s="231"/>
      <c r="R507" s="231"/>
    </row>
    <row r="508" spans="1:18" s="3" customFormat="1" hidden="1">
      <c r="A508" s="16"/>
      <c r="B508" s="14"/>
      <c r="C508" s="15"/>
      <c r="D508" s="15"/>
      <c r="E508" s="15"/>
      <c r="F508" s="15"/>
      <c r="G508" s="74"/>
      <c r="H508" s="74"/>
      <c r="I508" s="74"/>
      <c r="J508" s="209"/>
      <c r="K508" s="231"/>
      <c r="L508" s="231"/>
      <c r="M508" s="231"/>
      <c r="N508" s="231"/>
      <c r="O508" s="231"/>
      <c r="P508" s="231"/>
      <c r="Q508" s="231"/>
      <c r="R508" s="231"/>
    </row>
    <row r="509" spans="1:18" s="3" customFormat="1" ht="33" hidden="1" customHeight="1">
      <c r="A509" s="16"/>
      <c r="B509" s="14"/>
      <c r="C509" s="15"/>
      <c r="D509" s="15"/>
      <c r="E509" s="15"/>
      <c r="F509" s="15"/>
      <c r="G509" s="74"/>
      <c r="H509" s="74"/>
      <c r="I509" s="74"/>
      <c r="J509" s="209"/>
      <c r="K509" s="231"/>
      <c r="L509" s="231"/>
      <c r="M509" s="231"/>
      <c r="N509" s="231"/>
      <c r="O509" s="231"/>
      <c r="P509" s="231"/>
      <c r="Q509" s="231"/>
      <c r="R509" s="231"/>
    </row>
    <row r="510" spans="1:18" s="3" customFormat="1" hidden="1">
      <c r="A510" s="16"/>
      <c r="B510" s="14"/>
      <c r="C510" s="15"/>
      <c r="D510" s="15"/>
      <c r="E510" s="15"/>
      <c r="F510" s="15"/>
      <c r="G510" s="74"/>
      <c r="H510" s="74"/>
      <c r="I510" s="74"/>
      <c r="J510" s="209"/>
      <c r="K510" s="231"/>
      <c r="L510" s="231"/>
      <c r="M510" s="231"/>
      <c r="N510" s="231"/>
      <c r="O510" s="231"/>
      <c r="P510" s="231"/>
      <c r="Q510" s="231"/>
      <c r="R510" s="231"/>
    </row>
    <row r="511" spans="1:18" s="3" customFormat="1" ht="30.75" hidden="1" customHeight="1">
      <c r="A511" s="16" t="s">
        <v>732</v>
      </c>
      <c r="B511" s="14">
        <v>774</v>
      </c>
      <c r="C511" s="15" t="s">
        <v>26</v>
      </c>
      <c r="D511" s="15" t="s">
        <v>19</v>
      </c>
      <c r="E511" s="15" t="s">
        <v>733</v>
      </c>
      <c r="F511" s="15"/>
      <c r="G511" s="74">
        <f>G512</f>
        <v>0</v>
      </c>
      <c r="H511" s="74">
        <f>H513</f>
        <v>0</v>
      </c>
      <c r="I511" s="74">
        <f>I513</f>
        <v>0</v>
      </c>
      <c r="J511" s="209"/>
      <c r="K511" s="231"/>
      <c r="L511" s="231"/>
      <c r="M511" s="231"/>
      <c r="N511" s="231"/>
      <c r="O511" s="231"/>
      <c r="P511" s="231"/>
      <c r="Q511" s="231"/>
      <c r="R511" s="231"/>
    </row>
    <row r="512" spans="1:18" s="3" customFormat="1" ht="29.25" hidden="1" customHeight="1">
      <c r="A512" s="16" t="s">
        <v>30</v>
      </c>
      <c r="B512" s="14">
        <v>774</v>
      </c>
      <c r="C512" s="15" t="s">
        <v>26</v>
      </c>
      <c r="D512" s="15" t="s">
        <v>19</v>
      </c>
      <c r="E512" s="15" t="s">
        <v>733</v>
      </c>
      <c r="F512" s="15" t="s">
        <v>31</v>
      </c>
      <c r="G512" s="74">
        <f>G513</f>
        <v>0</v>
      </c>
      <c r="H512" s="74">
        <v>0</v>
      </c>
      <c r="I512" s="74">
        <v>0</v>
      </c>
      <c r="J512" s="209"/>
      <c r="K512" s="231"/>
      <c r="L512" s="231"/>
      <c r="M512" s="231"/>
      <c r="N512" s="231"/>
      <c r="O512" s="231"/>
      <c r="P512" s="231"/>
      <c r="Q512" s="231"/>
      <c r="R512" s="231"/>
    </row>
    <row r="513" spans="1:18" s="3" customFormat="1" hidden="1">
      <c r="A513" s="16" t="s">
        <v>32</v>
      </c>
      <c r="B513" s="14">
        <v>774</v>
      </c>
      <c r="C513" s="15" t="s">
        <v>26</v>
      </c>
      <c r="D513" s="15" t="s">
        <v>19</v>
      </c>
      <c r="E513" s="15" t="s">
        <v>733</v>
      </c>
      <c r="F513" s="15" t="s">
        <v>33</v>
      </c>
      <c r="G513" s="74">
        <v>0</v>
      </c>
      <c r="H513" s="74">
        <v>0</v>
      </c>
      <c r="I513" s="74">
        <v>0</v>
      </c>
      <c r="J513" s="209"/>
      <c r="K513" s="231"/>
      <c r="L513" s="231"/>
      <c r="M513" s="231"/>
      <c r="N513" s="231"/>
      <c r="O513" s="231"/>
      <c r="P513" s="231"/>
      <c r="Q513" s="231"/>
      <c r="R513" s="231"/>
    </row>
    <row r="514" spans="1:18" s="18" customFormat="1" ht="25.5" hidden="1" customHeight="1">
      <c r="A514" s="13" t="s">
        <v>483</v>
      </c>
      <c r="B514" s="14">
        <v>774</v>
      </c>
      <c r="C514" s="15" t="s">
        <v>26</v>
      </c>
      <c r="D514" s="15" t="s">
        <v>19</v>
      </c>
      <c r="E514" s="15" t="s">
        <v>220</v>
      </c>
      <c r="F514" s="15"/>
      <c r="G514" s="74">
        <f t="shared" ref="G514:I516" si="129">G515</f>
        <v>0</v>
      </c>
      <c r="H514" s="74">
        <f t="shared" si="129"/>
        <v>0</v>
      </c>
      <c r="I514" s="74">
        <f t="shared" si="129"/>
        <v>0</v>
      </c>
      <c r="J514" s="209"/>
      <c r="K514" s="232"/>
      <c r="L514" s="232"/>
      <c r="M514" s="232"/>
      <c r="N514" s="232"/>
      <c r="O514" s="232"/>
      <c r="P514" s="232"/>
      <c r="Q514" s="232"/>
      <c r="R514" s="232"/>
    </row>
    <row r="515" spans="1:18" s="18" customFormat="1" ht="25.5" hidden="1">
      <c r="A515" s="16" t="s">
        <v>99</v>
      </c>
      <c r="B515" s="15" t="s">
        <v>94</v>
      </c>
      <c r="C515" s="15" t="s">
        <v>26</v>
      </c>
      <c r="D515" s="15" t="s">
        <v>19</v>
      </c>
      <c r="E515" s="15" t="s">
        <v>221</v>
      </c>
      <c r="F515" s="15"/>
      <c r="G515" s="74">
        <f t="shared" si="129"/>
        <v>0</v>
      </c>
      <c r="H515" s="74">
        <f t="shared" si="129"/>
        <v>0</v>
      </c>
      <c r="I515" s="74">
        <f t="shared" si="129"/>
        <v>0</v>
      </c>
      <c r="J515" s="209"/>
      <c r="K515" s="232"/>
      <c r="L515" s="232"/>
      <c r="M515" s="232"/>
      <c r="N515" s="232"/>
      <c r="O515" s="232"/>
      <c r="P515" s="232"/>
      <c r="Q515" s="232"/>
      <c r="R515" s="232"/>
    </row>
    <row r="516" spans="1:18" s="18" customFormat="1" ht="30.75" hidden="1" customHeight="1">
      <c r="A516" s="16" t="s">
        <v>30</v>
      </c>
      <c r="B516" s="15" t="s">
        <v>94</v>
      </c>
      <c r="C516" s="15" t="s">
        <v>26</v>
      </c>
      <c r="D516" s="15" t="s">
        <v>19</v>
      </c>
      <c r="E516" s="15" t="s">
        <v>221</v>
      </c>
      <c r="F516" s="15" t="s">
        <v>31</v>
      </c>
      <c r="G516" s="74">
        <f t="shared" si="129"/>
        <v>0</v>
      </c>
      <c r="H516" s="74">
        <f t="shared" si="129"/>
        <v>0</v>
      </c>
      <c r="I516" s="74">
        <f t="shared" si="129"/>
        <v>0</v>
      </c>
      <c r="J516" s="209"/>
      <c r="K516" s="232"/>
      <c r="L516" s="232"/>
      <c r="M516" s="232"/>
      <c r="N516" s="232"/>
      <c r="O516" s="232"/>
      <c r="P516" s="232"/>
      <c r="Q516" s="232"/>
      <c r="R516" s="232"/>
    </row>
    <row r="517" spans="1:18" s="18" customFormat="1" hidden="1">
      <c r="A517" s="16" t="s">
        <v>32</v>
      </c>
      <c r="B517" s="15" t="s">
        <v>94</v>
      </c>
      <c r="C517" s="15" t="s">
        <v>26</v>
      </c>
      <c r="D517" s="15" t="s">
        <v>19</v>
      </c>
      <c r="E517" s="15" t="s">
        <v>221</v>
      </c>
      <c r="F517" s="15" t="s">
        <v>33</v>
      </c>
      <c r="G517" s="74"/>
      <c r="H517" s="74"/>
      <c r="I517" s="74"/>
      <c r="J517" s="209"/>
      <c r="K517" s="232"/>
      <c r="L517" s="232"/>
      <c r="M517" s="232"/>
      <c r="N517" s="232"/>
      <c r="O517" s="232"/>
      <c r="P517" s="232"/>
      <c r="Q517" s="232"/>
      <c r="R517" s="232"/>
    </row>
    <row r="518" spans="1:18" s="18" customFormat="1" ht="25.5" hidden="1">
      <c r="A518" s="16" t="s">
        <v>169</v>
      </c>
      <c r="B518" s="15" t="s">
        <v>94</v>
      </c>
      <c r="C518" s="15" t="s">
        <v>26</v>
      </c>
      <c r="D518" s="15" t="s">
        <v>19</v>
      </c>
      <c r="E518" s="15" t="s">
        <v>234</v>
      </c>
      <c r="F518" s="15"/>
      <c r="G518" s="74">
        <f>G519</f>
        <v>0</v>
      </c>
      <c r="H518" s="74">
        <v>0</v>
      </c>
      <c r="I518" s="74">
        <v>0</v>
      </c>
      <c r="J518" s="209"/>
      <c r="K518" s="232"/>
      <c r="L518" s="232"/>
      <c r="M518" s="232"/>
      <c r="N518" s="232"/>
      <c r="O518" s="232"/>
      <c r="P518" s="232"/>
      <c r="Q518" s="232"/>
      <c r="R518" s="232"/>
    </row>
    <row r="519" spans="1:18" s="18" customFormat="1" ht="47.25" hidden="1" customHeight="1">
      <c r="A519" s="16" t="s">
        <v>169</v>
      </c>
      <c r="B519" s="15" t="s">
        <v>94</v>
      </c>
      <c r="C519" s="15" t="s">
        <v>26</v>
      </c>
      <c r="D519" s="15" t="s">
        <v>19</v>
      </c>
      <c r="E519" s="15" t="s">
        <v>276</v>
      </c>
      <c r="F519" s="15"/>
      <c r="G519" s="74">
        <f>G520</f>
        <v>0</v>
      </c>
      <c r="H519" s="74">
        <f t="shared" ref="H519:I520" si="130">H520</f>
        <v>0</v>
      </c>
      <c r="I519" s="74">
        <f t="shared" si="130"/>
        <v>0</v>
      </c>
      <c r="J519" s="209"/>
      <c r="K519" s="232"/>
      <c r="L519" s="232"/>
      <c r="M519" s="232"/>
      <c r="N519" s="232"/>
      <c r="O519" s="232"/>
      <c r="P519" s="232"/>
      <c r="Q519" s="232"/>
      <c r="R519" s="232"/>
    </row>
    <row r="520" spans="1:18" s="18" customFormat="1" ht="25.5" hidden="1">
      <c r="A520" s="16" t="s">
        <v>30</v>
      </c>
      <c r="B520" s="15" t="s">
        <v>94</v>
      </c>
      <c r="C520" s="15" t="s">
        <v>26</v>
      </c>
      <c r="D520" s="15" t="s">
        <v>19</v>
      </c>
      <c r="E520" s="15" t="s">
        <v>276</v>
      </c>
      <c r="F520" s="15" t="s">
        <v>31</v>
      </c>
      <c r="G520" s="74">
        <f>G521</f>
        <v>0</v>
      </c>
      <c r="H520" s="74">
        <f t="shared" si="130"/>
        <v>0</v>
      </c>
      <c r="I520" s="74">
        <f t="shared" si="130"/>
        <v>0</v>
      </c>
      <c r="J520" s="209"/>
      <c r="K520" s="232"/>
      <c r="L520" s="232"/>
      <c r="M520" s="232"/>
      <c r="N520" s="232"/>
      <c r="O520" s="232"/>
      <c r="P520" s="232"/>
      <c r="Q520" s="232"/>
      <c r="R520" s="232"/>
    </row>
    <row r="521" spans="1:18" s="18" customFormat="1" hidden="1">
      <c r="A521" s="16" t="s">
        <v>32</v>
      </c>
      <c r="B521" s="15" t="s">
        <v>94</v>
      </c>
      <c r="C521" s="15" t="s">
        <v>26</v>
      </c>
      <c r="D521" s="15" t="s">
        <v>19</v>
      </c>
      <c r="E521" s="15" t="s">
        <v>276</v>
      </c>
      <c r="F521" s="15" t="s">
        <v>33</v>
      </c>
      <c r="G521" s="74"/>
      <c r="H521" s="74">
        <v>0</v>
      </c>
      <c r="I521" s="74">
        <v>0</v>
      </c>
      <c r="J521" s="209"/>
      <c r="K521" s="232"/>
      <c r="L521" s="232"/>
      <c r="M521" s="232"/>
      <c r="N521" s="232"/>
      <c r="O521" s="232"/>
      <c r="P521" s="232"/>
      <c r="Q521" s="232"/>
      <c r="R521" s="232"/>
    </row>
    <row r="522" spans="1:18" ht="22.5" customHeight="1">
      <c r="A522" s="13" t="s">
        <v>27</v>
      </c>
      <c r="B522" s="15" t="s">
        <v>94</v>
      </c>
      <c r="C522" s="15" t="s">
        <v>26</v>
      </c>
      <c r="D522" s="15" t="s">
        <v>28</v>
      </c>
      <c r="E522" s="15"/>
      <c r="F522" s="15"/>
      <c r="G522" s="74">
        <f>G523+G665+G673+G684+G688+G669+G691+G701+G718+G711+G722</f>
        <v>696586316.92999995</v>
      </c>
      <c r="H522" s="74">
        <f>H523+H665+H673+H684+H688+H669+H691+H701+H718</f>
        <v>598434116.49000001</v>
      </c>
      <c r="I522" s="74">
        <f>I523+I665+I673+I684+I688+I669+I691+I701+I718</f>
        <v>574424356</v>
      </c>
      <c r="J522" s="209"/>
    </row>
    <row r="523" spans="1:18" s="28" customFormat="1" ht="25.5">
      <c r="A523" s="16" t="s">
        <v>478</v>
      </c>
      <c r="B523" s="15" t="s">
        <v>94</v>
      </c>
      <c r="C523" s="15" t="s">
        <v>26</v>
      </c>
      <c r="D523" s="15" t="s">
        <v>28</v>
      </c>
      <c r="E523" s="15" t="s">
        <v>189</v>
      </c>
      <c r="F523" s="39"/>
      <c r="G523" s="74">
        <f>G524+G606+G661</f>
        <v>695301214.92999995</v>
      </c>
      <c r="H523" s="74">
        <f>H524+H606+H661</f>
        <v>598434116.49000001</v>
      </c>
      <c r="I523" s="74">
        <f>I524+I606+I661</f>
        <v>574424356</v>
      </c>
      <c r="J523" s="209"/>
      <c r="K523" s="236"/>
      <c r="L523" s="236"/>
      <c r="M523" s="236"/>
      <c r="N523" s="242"/>
      <c r="O523" s="236"/>
      <c r="P523" s="236"/>
      <c r="Q523" s="236"/>
      <c r="R523" s="236"/>
    </row>
    <row r="524" spans="1:18" ht="30.75" customHeight="1">
      <c r="A524" s="16" t="s">
        <v>90</v>
      </c>
      <c r="B524" s="15" t="s">
        <v>94</v>
      </c>
      <c r="C524" s="15" t="s">
        <v>26</v>
      </c>
      <c r="D524" s="15" t="s">
        <v>28</v>
      </c>
      <c r="E524" s="15" t="s">
        <v>215</v>
      </c>
      <c r="F524" s="15"/>
      <c r="G524" s="74">
        <f>G530+G533+G547+G552+G560+G563+G566+G578+G581+G593+G596+G599+G541+G553</f>
        <v>540593524.80999994</v>
      </c>
      <c r="H524" s="74">
        <f>H530+H533+H547+H552+H560+H563+H566+H578+H581+H593+H596+H599+H541+H553</f>
        <v>552979771</v>
      </c>
      <c r="I524" s="74">
        <f t="shared" ref="I524" si="131">I530+I533+I547+I552+I560+I563+I566+I578+I581+I593+I596+I599+I541+I553</f>
        <v>567757154</v>
      </c>
      <c r="J524" s="209"/>
      <c r="K524" s="209"/>
      <c r="L524" s="209"/>
      <c r="M524" s="209"/>
      <c r="N524" s="209"/>
      <c r="O524" s="209"/>
    </row>
    <row r="525" spans="1:18" ht="50.25" hidden="1" customHeight="1">
      <c r="A525" s="16" t="s">
        <v>649</v>
      </c>
      <c r="B525" s="15" t="s">
        <v>94</v>
      </c>
      <c r="C525" s="15" t="s">
        <v>26</v>
      </c>
      <c r="D525" s="15" t="s">
        <v>28</v>
      </c>
      <c r="E525" s="15" t="s">
        <v>648</v>
      </c>
      <c r="F525" s="15"/>
      <c r="G525" s="74">
        <f t="shared" ref="G525:I526" si="132">G526</f>
        <v>0</v>
      </c>
      <c r="H525" s="74">
        <f t="shared" si="132"/>
        <v>0</v>
      </c>
      <c r="I525" s="74">
        <f t="shared" si="132"/>
        <v>0</v>
      </c>
      <c r="J525" s="209"/>
    </row>
    <row r="526" spans="1:18" s="18" customFormat="1" ht="25.5" hidden="1">
      <c r="A526" s="16" t="s">
        <v>30</v>
      </c>
      <c r="B526" s="15" t="s">
        <v>94</v>
      </c>
      <c r="C526" s="15" t="s">
        <v>26</v>
      </c>
      <c r="D526" s="15" t="s">
        <v>28</v>
      </c>
      <c r="E526" s="15" t="s">
        <v>648</v>
      </c>
      <c r="F526" s="15" t="s">
        <v>31</v>
      </c>
      <c r="G526" s="74">
        <f t="shared" si="132"/>
        <v>0</v>
      </c>
      <c r="H526" s="74">
        <f>H527</f>
        <v>0</v>
      </c>
      <c r="I526" s="74">
        <f>I527</f>
        <v>0</v>
      </c>
      <c r="J526" s="209"/>
      <c r="K526" s="232"/>
      <c r="L526" s="232"/>
      <c r="M526" s="247"/>
      <c r="N526" s="247"/>
      <c r="O526" s="232"/>
      <c r="P526" s="232"/>
      <c r="Q526" s="232"/>
      <c r="R526" s="232"/>
    </row>
    <row r="527" spans="1:18" s="18" customFormat="1" hidden="1">
      <c r="A527" s="16" t="s">
        <v>32</v>
      </c>
      <c r="B527" s="15" t="s">
        <v>94</v>
      </c>
      <c r="C527" s="15" t="s">
        <v>26</v>
      </c>
      <c r="D527" s="15" t="s">
        <v>28</v>
      </c>
      <c r="E527" s="15" t="s">
        <v>648</v>
      </c>
      <c r="F527" s="15" t="s">
        <v>33</v>
      </c>
      <c r="G527" s="74"/>
      <c r="H527" s="74"/>
      <c r="I527" s="74"/>
      <c r="J527" s="209"/>
      <c r="K527" s="232"/>
      <c r="L527" s="232"/>
      <c r="M527" s="232"/>
      <c r="N527" s="232"/>
      <c r="O527" s="232"/>
      <c r="P527" s="232"/>
      <c r="Q527" s="232"/>
      <c r="R527" s="232"/>
    </row>
    <row r="528" spans="1:18" ht="50.25" customHeight="1">
      <c r="A528" s="16" t="s">
        <v>3</v>
      </c>
      <c r="B528" s="15" t="s">
        <v>94</v>
      </c>
      <c r="C528" s="15" t="s">
        <v>26</v>
      </c>
      <c r="D528" s="15" t="s">
        <v>28</v>
      </c>
      <c r="E528" s="15" t="s">
        <v>916</v>
      </c>
      <c r="F528" s="15"/>
      <c r="G528" s="74">
        <f t="shared" ref="G528:I529" si="133">G529</f>
        <v>28119724</v>
      </c>
      <c r="H528" s="74">
        <f t="shared" si="133"/>
        <v>28600000</v>
      </c>
      <c r="I528" s="74">
        <f t="shared" si="133"/>
        <v>31272941</v>
      </c>
      <c r="J528" s="209"/>
      <c r="K528" s="209"/>
      <c r="L528" s="209"/>
      <c r="Q528" s="241"/>
    </row>
    <row r="529" spans="1:18" s="18" customFormat="1" ht="25.5">
      <c r="A529" s="16" t="s">
        <v>30</v>
      </c>
      <c r="B529" s="15" t="s">
        <v>94</v>
      </c>
      <c r="C529" s="15" t="s">
        <v>26</v>
      </c>
      <c r="D529" s="15" t="s">
        <v>28</v>
      </c>
      <c r="E529" s="15" t="s">
        <v>916</v>
      </c>
      <c r="F529" s="15" t="s">
        <v>31</v>
      </c>
      <c r="G529" s="74">
        <f t="shared" si="133"/>
        <v>28119724</v>
      </c>
      <c r="H529" s="74">
        <f t="shared" si="133"/>
        <v>28600000</v>
      </c>
      <c r="I529" s="74">
        <f t="shared" si="133"/>
        <v>31272941</v>
      </c>
      <c r="J529" s="209"/>
      <c r="K529" s="232"/>
      <c r="L529" s="232"/>
      <c r="M529" s="247"/>
      <c r="N529" s="247"/>
      <c r="O529" s="232"/>
      <c r="P529" s="232"/>
      <c r="Q529" s="247"/>
      <c r="R529" s="232"/>
    </row>
    <row r="530" spans="1:18" s="18" customFormat="1">
      <c r="A530" s="16" t="s">
        <v>32</v>
      </c>
      <c r="B530" s="15" t="s">
        <v>94</v>
      </c>
      <c r="C530" s="15" t="s">
        <v>26</v>
      </c>
      <c r="D530" s="15" t="s">
        <v>28</v>
      </c>
      <c r="E530" s="15" t="s">
        <v>916</v>
      </c>
      <c r="F530" s="15" t="s">
        <v>33</v>
      </c>
      <c r="G530" s="74">
        <v>28119724</v>
      </c>
      <c r="H530" s="74">
        <v>28600000</v>
      </c>
      <c r="I530" s="74">
        <v>31272941</v>
      </c>
      <c r="J530" s="209"/>
      <c r="K530" s="232"/>
      <c r="L530" s="232"/>
      <c r="M530" s="232"/>
      <c r="N530" s="232"/>
      <c r="O530" s="232"/>
      <c r="P530" s="232"/>
      <c r="Q530" s="232"/>
      <c r="R530" s="232"/>
    </row>
    <row r="531" spans="1:18" s="18" customFormat="1" ht="15" customHeight="1">
      <c r="A531" s="16" t="s">
        <v>91</v>
      </c>
      <c r="B531" s="15" t="s">
        <v>94</v>
      </c>
      <c r="C531" s="15" t="s">
        <v>26</v>
      </c>
      <c r="D531" s="15" t="s">
        <v>28</v>
      </c>
      <c r="E531" s="15" t="s">
        <v>216</v>
      </c>
      <c r="F531" s="15"/>
      <c r="G531" s="74">
        <f t="shared" ref="G531:I532" si="134">G532</f>
        <v>347896678</v>
      </c>
      <c r="H531" s="74">
        <f t="shared" si="134"/>
        <v>361578491</v>
      </c>
      <c r="I531" s="74">
        <f t="shared" si="134"/>
        <v>372733475</v>
      </c>
      <c r="J531" s="209"/>
      <c r="K531" s="232"/>
      <c r="L531" s="232"/>
      <c r="M531" s="232"/>
      <c r="N531" s="232"/>
      <c r="O531" s="232"/>
      <c r="P531" s="232"/>
      <c r="Q531" s="232"/>
      <c r="R531" s="232"/>
    </row>
    <row r="532" spans="1:18" s="18" customFormat="1" ht="25.5">
      <c r="A532" s="16" t="s">
        <v>30</v>
      </c>
      <c r="B532" s="15" t="s">
        <v>94</v>
      </c>
      <c r="C532" s="15" t="s">
        <v>26</v>
      </c>
      <c r="D532" s="15" t="s">
        <v>28</v>
      </c>
      <c r="E532" s="15" t="s">
        <v>216</v>
      </c>
      <c r="F532" s="15" t="s">
        <v>31</v>
      </c>
      <c r="G532" s="74">
        <f t="shared" si="134"/>
        <v>347896678</v>
      </c>
      <c r="H532" s="74">
        <f t="shared" si="134"/>
        <v>361578491</v>
      </c>
      <c r="I532" s="74">
        <f t="shared" si="134"/>
        <v>372733475</v>
      </c>
      <c r="J532" s="209"/>
      <c r="K532" s="232"/>
      <c r="L532" s="232"/>
      <c r="M532" s="232"/>
      <c r="N532" s="232"/>
      <c r="O532" s="232"/>
      <c r="P532" s="232"/>
      <c r="Q532" s="257"/>
      <c r="R532" s="232"/>
    </row>
    <row r="533" spans="1:18" s="18" customFormat="1">
      <c r="A533" s="16" t="s">
        <v>32</v>
      </c>
      <c r="B533" s="15" t="s">
        <v>94</v>
      </c>
      <c r="C533" s="15" t="s">
        <v>26</v>
      </c>
      <c r="D533" s="15" t="s">
        <v>28</v>
      </c>
      <c r="E533" s="15" t="s">
        <v>134</v>
      </c>
      <c r="F533" s="15" t="s">
        <v>33</v>
      </c>
      <c r="G533" s="74">
        <v>347896678</v>
      </c>
      <c r="H533" s="74">
        <v>361578491</v>
      </c>
      <c r="I533" s="74">
        <v>372733475</v>
      </c>
      <c r="J533" s="209"/>
      <c r="K533" s="232"/>
      <c r="L533" s="232"/>
      <c r="M533" s="232"/>
      <c r="N533" s="232"/>
      <c r="O533" s="232"/>
      <c r="P533" s="232"/>
      <c r="Q533" s="232"/>
      <c r="R533" s="232"/>
    </row>
    <row r="534" spans="1:18" s="18" customFormat="1" ht="38.25" hidden="1">
      <c r="A534" s="16" t="s">
        <v>298</v>
      </c>
      <c r="B534" s="15" t="s">
        <v>94</v>
      </c>
      <c r="C534" s="15" t="s">
        <v>26</v>
      </c>
      <c r="D534" s="15" t="s">
        <v>28</v>
      </c>
      <c r="E534" s="15" t="s">
        <v>134</v>
      </c>
      <c r="F534" s="15"/>
      <c r="G534" s="74">
        <f t="shared" ref="G534:I535" si="135">G535</f>
        <v>0</v>
      </c>
      <c r="H534" s="74">
        <f t="shared" si="135"/>
        <v>0</v>
      </c>
      <c r="I534" s="74">
        <f t="shared" si="135"/>
        <v>0</v>
      </c>
      <c r="J534" s="209"/>
      <c r="K534" s="232"/>
      <c r="L534" s="232"/>
      <c r="M534" s="232"/>
      <c r="N534" s="232"/>
      <c r="O534" s="232"/>
      <c r="P534" s="232"/>
      <c r="Q534" s="232"/>
      <c r="R534" s="232"/>
    </row>
    <row r="535" spans="1:18" s="18" customFormat="1" hidden="1">
      <c r="A535" s="16" t="s">
        <v>63</v>
      </c>
      <c r="B535" s="15" t="s">
        <v>94</v>
      </c>
      <c r="C535" s="15" t="s">
        <v>26</v>
      </c>
      <c r="D535" s="15" t="s">
        <v>28</v>
      </c>
      <c r="E535" s="15" t="s">
        <v>134</v>
      </c>
      <c r="F535" s="15" t="s">
        <v>64</v>
      </c>
      <c r="G535" s="74">
        <f t="shared" si="135"/>
        <v>0</v>
      </c>
      <c r="H535" s="74">
        <f t="shared" si="135"/>
        <v>0</v>
      </c>
      <c r="I535" s="74">
        <f t="shared" si="135"/>
        <v>0</v>
      </c>
      <c r="J535" s="209"/>
      <c r="K535" s="232"/>
      <c r="L535" s="232"/>
      <c r="M535" s="232"/>
      <c r="N535" s="232"/>
      <c r="O535" s="232"/>
      <c r="P535" s="232"/>
      <c r="Q535" s="232"/>
      <c r="R535" s="232"/>
    </row>
    <row r="536" spans="1:18" s="18" customFormat="1" hidden="1">
      <c r="A536" s="16" t="s">
        <v>180</v>
      </c>
      <c r="B536" s="15" t="s">
        <v>94</v>
      </c>
      <c r="C536" s="15" t="s">
        <v>26</v>
      </c>
      <c r="D536" s="15" t="s">
        <v>28</v>
      </c>
      <c r="E536" s="15" t="s">
        <v>134</v>
      </c>
      <c r="F536" s="15" t="s">
        <v>181</v>
      </c>
      <c r="G536" s="74"/>
      <c r="H536" s="74"/>
      <c r="I536" s="74"/>
      <c r="J536" s="209"/>
      <c r="K536" s="232"/>
      <c r="L536" s="232"/>
      <c r="M536" s="232"/>
      <c r="N536" s="232"/>
      <c r="O536" s="232"/>
      <c r="P536" s="232"/>
      <c r="Q536" s="232"/>
      <c r="R536" s="232"/>
    </row>
    <row r="537" spans="1:18" ht="57" customHeight="1">
      <c r="A537" s="86" t="s">
        <v>118</v>
      </c>
      <c r="B537" s="88" t="s">
        <v>94</v>
      </c>
      <c r="C537" s="88" t="s">
        <v>26</v>
      </c>
      <c r="D537" s="88" t="s">
        <v>28</v>
      </c>
      <c r="E537" s="88" t="s">
        <v>222</v>
      </c>
      <c r="F537" s="15"/>
      <c r="G537" s="74">
        <f>G540+G538</f>
        <v>128679717</v>
      </c>
      <c r="H537" s="74">
        <f t="shared" ref="H537:I537" si="136">H540</f>
        <v>125609321</v>
      </c>
      <c r="I537" s="74">
        <f t="shared" si="136"/>
        <v>125675659</v>
      </c>
      <c r="J537" s="209"/>
      <c r="Q537" s="258"/>
    </row>
    <row r="538" spans="1:18" ht="25.5" hidden="1">
      <c r="A538" s="16" t="s">
        <v>96</v>
      </c>
      <c r="B538" s="15" t="s">
        <v>94</v>
      </c>
      <c r="C538" s="15" t="s">
        <v>26</v>
      </c>
      <c r="D538" s="15" t="s">
        <v>28</v>
      </c>
      <c r="E538" s="15" t="s">
        <v>738</v>
      </c>
      <c r="F538" s="15" t="s">
        <v>349</v>
      </c>
      <c r="G538" s="74">
        <f>G539</f>
        <v>0</v>
      </c>
      <c r="H538" s="74">
        <f>H539</f>
        <v>0</v>
      </c>
      <c r="I538" s="74">
        <f>I539</f>
        <v>0</v>
      </c>
      <c r="J538" s="209"/>
    </row>
    <row r="539" spans="1:18" s="3" customFormat="1" ht="89.25" hidden="1">
      <c r="A539" s="16" t="s">
        <v>421</v>
      </c>
      <c r="B539" s="14">
        <v>774</v>
      </c>
      <c r="C539" s="15" t="s">
        <v>26</v>
      </c>
      <c r="D539" s="15" t="s">
        <v>28</v>
      </c>
      <c r="E539" s="15" t="s">
        <v>738</v>
      </c>
      <c r="F539" s="15" t="s">
        <v>420</v>
      </c>
      <c r="G539" s="74"/>
      <c r="H539" s="74">
        <v>0</v>
      </c>
      <c r="I539" s="74">
        <v>0</v>
      </c>
      <c r="J539" s="209"/>
      <c r="K539" s="231"/>
      <c r="L539" s="231"/>
      <c r="M539" s="231"/>
      <c r="N539" s="231"/>
      <c r="O539" s="231"/>
      <c r="P539" s="231"/>
      <c r="Q539" s="231"/>
      <c r="R539" s="231"/>
    </row>
    <row r="540" spans="1:18" ht="25.5">
      <c r="A540" s="16" t="s">
        <v>30</v>
      </c>
      <c r="B540" s="15" t="s">
        <v>94</v>
      </c>
      <c r="C540" s="15" t="s">
        <v>26</v>
      </c>
      <c r="D540" s="15" t="s">
        <v>28</v>
      </c>
      <c r="E540" s="15" t="s">
        <v>222</v>
      </c>
      <c r="F540" s="15" t="s">
        <v>31</v>
      </c>
      <c r="G540" s="74">
        <f>G541</f>
        <v>128679717</v>
      </c>
      <c r="H540" s="74">
        <f>H541</f>
        <v>125609321</v>
      </c>
      <c r="I540" s="74">
        <f>I541</f>
        <v>125675659</v>
      </c>
      <c r="J540" s="209"/>
    </row>
    <row r="541" spans="1:18">
      <c r="A541" s="16" t="s">
        <v>32</v>
      </c>
      <c r="B541" s="15" t="s">
        <v>94</v>
      </c>
      <c r="C541" s="15" t="s">
        <v>26</v>
      </c>
      <c r="D541" s="15" t="s">
        <v>28</v>
      </c>
      <c r="E541" s="15" t="s">
        <v>222</v>
      </c>
      <c r="F541" s="15" t="s">
        <v>33</v>
      </c>
      <c r="G541" s="74">
        <v>128679717</v>
      </c>
      <c r="H541" s="74">
        <v>125609321</v>
      </c>
      <c r="I541" s="74">
        <f>125675659</f>
        <v>125675659</v>
      </c>
      <c r="J541" s="209"/>
    </row>
    <row r="542" spans="1:18" ht="43.5" hidden="1" customHeight="1">
      <c r="A542" s="16" t="s">
        <v>744</v>
      </c>
      <c r="B542" s="15" t="s">
        <v>94</v>
      </c>
      <c r="C542" s="15" t="s">
        <v>26</v>
      </c>
      <c r="D542" s="15" t="s">
        <v>28</v>
      </c>
      <c r="E542" s="88" t="s">
        <v>738</v>
      </c>
      <c r="F542" s="88"/>
      <c r="G542" s="74">
        <f>G543</f>
        <v>0</v>
      </c>
      <c r="H542" s="102"/>
      <c r="I542" s="102"/>
      <c r="J542" s="209"/>
      <c r="K542" s="247"/>
    </row>
    <row r="543" spans="1:18" ht="25.5" hidden="1">
      <c r="A543" s="16" t="s">
        <v>96</v>
      </c>
      <c r="B543" s="15" t="s">
        <v>94</v>
      </c>
      <c r="C543" s="15" t="s">
        <v>26</v>
      </c>
      <c r="D543" s="15" t="s">
        <v>28</v>
      </c>
      <c r="E543" s="88" t="s">
        <v>738</v>
      </c>
      <c r="F543" s="88" t="s">
        <v>349</v>
      </c>
      <c r="G543" s="74">
        <f>G544</f>
        <v>0</v>
      </c>
      <c r="H543" s="74">
        <f>H544</f>
        <v>0</v>
      </c>
      <c r="I543" s="74">
        <f>I544</f>
        <v>0</v>
      </c>
      <c r="J543" s="209"/>
    </row>
    <row r="544" spans="1:18" s="3" customFormat="1" ht="89.25" hidden="1">
      <c r="A544" s="16" t="s">
        <v>421</v>
      </c>
      <c r="B544" s="14">
        <v>774</v>
      </c>
      <c r="C544" s="15" t="s">
        <v>26</v>
      </c>
      <c r="D544" s="15" t="s">
        <v>28</v>
      </c>
      <c r="E544" s="88" t="s">
        <v>738</v>
      </c>
      <c r="F544" s="88" t="s">
        <v>420</v>
      </c>
      <c r="G544" s="74"/>
      <c r="H544" s="74">
        <v>0</v>
      </c>
      <c r="I544" s="74">
        <v>0</v>
      </c>
      <c r="J544" s="209"/>
      <c r="K544" s="231"/>
      <c r="L544" s="231"/>
      <c r="M544" s="231"/>
      <c r="N544" s="231"/>
      <c r="O544" s="231"/>
      <c r="P544" s="231"/>
      <c r="Q544" s="231"/>
      <c r="R544" s="231"/>
    </row>
    <row r="545" spans="1:19" s="18" customFormat="1">
      <c r="A545" s="16" t="s">
        <v>861</v>
      </c>
      <c r="B545" s="14">
        <v>774</v>
      </c>
      <c r="C545" s="15" t="s">
        <v>26</v>
      </c>
      <c r="D545" s="15" t="s">
        <v>28</v>
      </c>
      <c r="E545" s="15" t="s">
        <v>880</v>
      </c>
      <c r="F545" s="15"/>
      <c r="G545" s="74">
        <f t="shared" ref="G545:I546" si="137">G546</f>
        <v>965822.81</v>
      </c>
      <c r="H545" s="74">
        <f t="shared" si="137"/>
        <v>1006307</v>
      </c>
      <c r="I545" s="74">
        <f t="shared" si="137"/>
        <v>1006307</v>
      </c>
      <c r="J545" s="209"/>
      <c r="K545" s="232"/>
      <c r="L545" s="232"/>
      <c r="M545" s="232"/>
      <c r="N545" s="232"/>
      <c r="O545" s="232"/>
      <c r="P545" s="232"/>
      <c r="Q545" s="247"/>
      <c r="R545" s="247"/>
      <c r="S545" s="17"/>
    </row>
    <row r="546" spans="1:19" s="18" customFormat="1" ht="25.5">
      <c r="A546" s="16" t="s">
        <v>30</v>
      </c>
      <c r="B546" s="14">
        <v>774</v>
      </c>
      <c r="C546" s="15" t="s">
        <v>26</v>
      </c>
      <c r="D546" s="15" t="s">
        <v>28</v>
      </c>
      <c r="E546" s="15" t="s">
        <v>880</v>
      </c>
      <c r="F546" s="15" t="s">
        <v>31</v>
      </c>
      <c r="G546" s="74">
        <f t="shared" si="137"/>
        <v>965822.81</v>
      </c>
      <c r="H546" s="74">
        <f t="shared" si="137"/>
        <v>1006307</v>
      </c>
      <c r="I546" s="74">
        <f t="shared" si="137"/>
        <v>1006307</v>
      </c>
      <c r="J546" s="209"/>
      <c r="K546" s="232"/>
      <c r="L546" s="232"/>
      <c r="M546" s="232"/>
      <c r="N546" s="232"/>
      <c r="O546" s="232"/>
      <c r="P546" s="232"/>
      <c r="Q546" s="247"/>
      <c r="R546" s="247"/>
      <c r="S546" s="17"/>
    </row>
    <row r="547" spans="1:19" s="18" customFormat="1">
      <c r="A547" s="16" t="s">
        <v>32</v>
      </c>
      <c r="B547" s="14">
        <v>774</v>
      </c>
      <c r="C547" s="15" t="s">
        <v>26</v>
      </c>
      <c r="D547" s="15" t="s">
        <v>28</v>
      </c>
      <c r="E547" s="15" t="s">
        <v>880</v>
      </c>
      <c r="F547" s="15" t="s">
        <v>33</v>
      </c>
      <c r="G547" s="74">
        <f>965822+0.81</f>
        <v>965822.81</v>
      </c>
      <c r="H547" s="74">
        <v>1006307</v>
      </c>
      <c r="I547" s="74">
        <v>1006307</v>
      </c>
      <c r="J547" s="209"/>
      <c r="K547" s="232"/>
      <c r="L547" s="232"/>
      <c r="M547" s="232"/>
      <c r="N547" s="232"/>
      <c r="O547" s="232"/>
      <c r="P547" s="232"/>
      <c r="Q547" s="247"/>
      <c r="R547" s="247"/>
      <c r="S547" s="17"/>
    </row>
    <row r="548" spans="1:19" ht="74.25" customHeight="1">
      <c r="A548" s="86" t="s">
        <v>765</v>
      </c>
      <c r="B548" s="88" t="s">
        <v>94</v>
      </c>
      <c r="C548" s="15" t="s">
        <v>26</v>
      </c>
      <c r="D548" s="15" t="s">
        <v>28</v>
      </c>
      <c r="E548" s="88" t="s">
        <v>763</v>
      </c>
      <c r="F548" s="15"/>
      <c r="G548" s="74">
        <f>G551+G549</f>
        <v>0</v>
      </c>
      <c r="H548" s="74">
        <f t="shared" ref="H548:I548" si="138">H551</f>
        <v>1000000</v>
      </c>
      <c r="I548" s="74">
        <f t="shared" si="138"/>
        <v>1000000</v>
      </c>
      <c r="J548" s="209"/>
    </row>
    <row r="549" spans="1:19" ht="25.5" hidden="1">
      <c r="A549" s="16" t="s">
        <v>96</v>
      </c>
      <c r="B549" s="15" t="s">
        <v>94</v>
      </c>
      <c r="C549" s="15" t="s">
        <v>26</v>
      </c>
      <c r="D549" s="15" t="s">
        <v>28</v>
      </c>
      <c r="E549" s="15" t="s">
        <v>738</v>
      </c>
      <c r="F549" s="15" t="s">
        <v>349</v>
      </c>
      <c r="G549" s="74">
        <f>G550</f>
        <v>0</v>
      </c>
      <c r="H549" s="74">
        <f>H550</f>
        <v>0</v>
      </c>
      <c r="I549" s="74">
        <f>I550</f>
        <v>0</v>
      </c>
      <c r="J549" s="209"/>
    </row>
    <row r="550" spans="1:19" s="3" customFormat="1" ht="89.25" hidden="1">
      <c r="A550" s="16" t="s">
        <v>421</v>
      </c>
      <c r="B550" s="14">
        <v>774</v>
      </c>
      <c r="C550" s="15" t="s">
        <v>26</v>
      </c>
      <c r="D550" s="15" t="s">
        <v>28</v>
      </c>
      <c r="E550" s="15" t="s">
        <v>738</v>
      </c>
      <c r="F550" s="15" t="s">
        <v>420</v>
      </c>
      <c r="G550" s="74"/>
      <c r="H550" s="74">
        <v>0</v>
      </c>
      <c r="I550" s="74">
        <v>0</v>
      </c>
      <c r="J550" s="209"/>
      <c r="K550" s="231"/>
      <c r="L550" s="231"/>
      <c r="M550" s="231"/>
      <c r="N550" s="231"/>
      <c r="O550" s="231"/>
      <c r="P550" s="231"/>
      <c r="Q550" s="231"/>
      <c r="R550" s="231"/>
    </row>
    <row r="551" spans="1:19" ht="25.5">
      <c r="A551" s="16" t="s">
        <v>30</v>
      </c>
      <c r="B551" s="15" t="s">
        <v>94</v>
      </c>
      <c r="C551" s="15" t="s">
        <v>26</v>
      </c>
      <c r="D551" s="15" t="s">
        <v>28</v>
      </c>
      <c r="E551" s="15" t="s">
        <v>763</v>
      </c>
      <c r="F551" s="15" t="s">
        <v>31</v>
      </c>
      <c r="G551" s="74">
        <f>G552</f>
        <v>0</v>
      </c>
      <c r="H551" s="74">
        <f>H552</f>
        <v>1000000</v>
      </c>
      <c r="I551" s="74">
        <f>I552</f>
        <v>1000000</v>
      </c>
      <c r="J551" s="209"/>
    </row>
    <row r="552" spans="1:19">
      <c r="A552" s="16" t="s">
        <v>32</v>
      </c>
      <c r="B552" s="15" t="s">
        <v>94</v>
      </c>
      <c r="C552" s="15" t="s">
        <v>26</v>
      </c>
      <c r="D552" s="15" t="s">
        <v>28</v>
      </c>
      <c r="E552" s="15" t="s">
        <v>763</v>
      </c>
      <c r="F552" s="15" t="s">
        <v>33</v>
      </c>
      <c r="G552" s="74">
        <f>1000000-500000-500000</f>
        <v>0</v>
      </c>
      <c r="H552" s="74">
        <v>1000000</v>
      </c>
      <c r="I552" s="74">
        <v>1000000</v>
      </c>
      <c r="J552" s="209"/>
    </row>
    <row r="553" spans="1:19" ht="57" customHeight="1">
      <c r="A553" s="86" t="s">
        <v>764</v>
      </c>
      <c r="B553" s="88" t="s">
        <v>94</v>
      </c>
      <c r="C553" s="15" t="s">
        <v>26</v>
      </c>
      <c r="D553" s="15" t="s">
        <v>28</v>
      </c>
      <c r="E553" s="88" t="s">
        <v>762</v>
      </c>
      <c r="F553" s="15"/>
      <c r="G553" s="74">
        <f>G556+G554</f>
        <v>500000</v>
      </c>
      <c r="H553" s="74">
        <f t="shared" ref="H553:I553" si="139">H556</f>
        <v>0</v>
      </c>
      <c r="I553" s="74">
        <f t="shared" si="139"/>
        <v>0</v>
      </c>
      <c r="J553" s="209"/>
    </row>
    <row r="554" spans="1:19" ht="25.5" hidden="1">
      <c r="A554" s="16" t="s">
        <v>96</v>
      </c>
      <c r="B554" s="15" t="s">
        <v>94</v>
      </c>
      <c r="C554" s="15" t="s">
        <v>26</v>
      </c>
      <c r="D554" s="15" t="s">
        <v>28</v>
      </c>
      <c r="E554" s="15" t="s">
        <v>738</v>
      </c>
      <c r="F554" s="15" t="s">
        <v>349</v>
      </c>
      <c r="G554" s="74">
        <f>G555</f>
        <v>0</v>
      </c>
      <c r="H554" s="74">
        <f>H555</f>
        <v>0</v>
      </c>
      <c r="I554" s="74">
        <f>I555</f>
        <v>0</v>
      </c>
      <c r="J554" s="209"/>
    </row>
    <row r="555" spans="1:19" s="3" customFormat="1" ht="89.25" hidden="1">
      <c r="A555" s="16" t="s">
        <v>421</v>
      </c>
      <c r="B555" s="14">
        <v>774</v>
      </c>
      <c r="C555" s="15" t="s">
        <v>26</v>
      </c>
      <c r="D555" s="15" t="s">
        <v>28</v>
      </c>
      <c r="E555" s="15" t="s">
        <v>738</v>
      </c>
      <c r="F555" s="15" t="s">
        <v>420</v>
      </c>
      <c r="G555" s="74"/>
      <c r="H555" s="74">
        <v>0</v>
      </c>
      <c r="I555" s="74">
        <v>0</v>
      </c>
      <c r="J555" s="209"/>
      <c r="K555" s="231"/>
      <c r="L555" s="231"/>
      <c r="M555" s="231"/>
      <c r="N555" s="231"/>
      <c r="O555" s="231"/>
      <c r="P555" s="231"/>
      <c r="Q555" s="231"/>
      <c r="R555" s="231"/>
    </row>
    <row r="556" spans="1:19" ht="25.5">
      <c r="A556" s="16" t="s">
        <v>30</v>
      </c>
      <c r="B556" s="15" t="s">
        <v>94</v>
      </c>
      <c r="C556" s="15" t="s">
        <v>26</v>
      </c>
      <c r="D556" s="15" t="s">
        <v>28</v>
      </c>
      <c r="E556" s="15" t="s">
        <v>762</v>
      </c>
      <c r="F556" s="15" t="s">
        <v>31</v>
      </c>
      <c r="G556" s="74">
        <f>G557</f>
        <v>500000</v>
      </c>
      <c r="H556" s="74">
        <f>H557</f>
        <v>0</v>
      </c>
      <c r="I556" s="74">
        <f>I557</f>
        <v>0</v>
      </c>
      <c r="J556" s="209"/>
    </row>
    <row r="557" spans="1:19">
      <c r="A557" s="16" t="s">
        <v>32</v>
      </c>
      <c r="B557" s="15" t="s">
        <v>94</v>
      </c>
      <c r="C557" s="15" t="s">
        <v>26</v>
      </c>
      <c r="D557" s="15" t="s">
        <v>28</v>
      </c>
      <c r="E557" s="15" t="s">
        <v>762</v>
      </c>
      <c r="F557" s="15" t="s">
        <v>33</v>
      </c>
      <c r="G557" s="74">
        <v>500000</v>
      </c>
      <c r="H557" s="74">
        <v>0</v>
      </c>
      <c r="I557" s="74">
        <v>0</v>
      </c>
      <c r="J557" s="209"/>
    </row>
    <row r="558" spans="1:19" ht="32.25" customHeight="1">
      <c r="A558" s="16" t="s">
        <v>142</v>
      </c>
      <c r="B558" s="15" t="s">
        <v>94</v>
      </c>
      <c r="C558" s="15" t="s">
        <v>26</v>
      </c>
      <c r="D558" s="15" t="s">
        <v>28</v>
      </c>
      <c r="E558" s="15" t="s">
        <v>718</v>
      </c>
      <c r="F558" s="15"/>
      <c r="G558" s="74">
        <f t="shared" ref="G558:I558" si="140">G559</f>
        <v>60000</v>
      </c>
      <c r="H558" s="74">
        <f t="shared" si="140"/>
        <v>160000</v>
      </c>
      <c r="I558" s="74">
        <f t="shared" si="140"/>
        <v>160000</v>
      </c>
      <c r="J558" s="209"/>
    </row>
    <row r="559" spans="1:19" ht="25.5">
      <c r="A559" s="16" t="s">
        <v>30</v>
      </c>
      <c r="B559" s="15" t="s">
        <v>94</v>
      </c>
      <c r="C559" s="15" t="s">
        <v>26</v>
      </c>
      <c r="D559" s="15" t="s">
        <v>28</v>
      </c>
      <c r="E559" s="15" t="s">
        <v>718</v>
      </c>
      <c r="F559" s="15" t="s">
        <v>31</v>
      </c>
      <c r="G559" s="74">
        <f>G560</f>
        <v>60000</v>
      </c>
      <c r="H559" s="74">
        <f>H560</f>
        <v>160000</v>
      </c>
      <c r="I559" s="74">
        <f>I560</f>
        <v>160000</v>
      </c>
      <c r="J559" s="209"/>
    </row>
    <row r="560" spans="1:19">
      <c r="A560" s="16" t="s">
        <v>32</v>
      </c>
      <c r="B560" s="15" t="s">
        <v>94</v>
      </c>
      <c r="C560" s="15" t="s">
        <v>26</v>
      </c>
      <c r="D560" s="15" t="s">
        <v>28</v>
      </c>
      <c r="E560" s="15" t="s">
        <v>718</v>
      </c>
      <c r="F560" s="15" t="s">
        <v>33</v>
      </c>
      <c r="G560" s="74">
        <f>160000-100000</f>
        <v>60000</v>
      </c>
      <c r="H560" s="74">
        <v>160000</v>
      </c>
      <c r="I560" s="74">
        <v>160000</v>
      </c>
      <c r="J560" s="209"/>
    </row>
    <row r="561" spans="1:18" ht="33" hidden="1" customHeight="1">
      <c r="A561" s="16" t="s">
        <v>962</v>
      </c>
      <c r="B561" s="15" t="s">
        <v>94</v>
      </c>
      <c r="C561" s="15" t="s">
        <v>26</v>
      </c>
      <c r="D561" s="15" t="s">
        <v>28</v>
      </c>
      <c r="E561" s="15" t="s">
        <v>961</v>
      </c>
      <c r="F561" s="15"/>
      <c r="G561" s="74">
        <f>G562</f>
        <v>0</v>
      </c>
      <c r="H561" s="74"/>
      <c r="I561" s="74"/>
      <c r="J561" s="209"/>
    </row>
    <row r="562" spans="1:18" ht="24.75" hidden="1" customHeight="1">
      <c r="A562" s="16" t="s">
        <v>30</v>
      </c>
      <c r="B562" s="15" t="s">
        <v>94</v>
      </c>
      <c r="C562" s="15" t="s">
        <v>26</v>
      </c>
      <c r="D562" s="15" t="s">
        <v>28</v>
      </c>
      <c r="E562" s="15" t="s">
        <v>961</v>
      </c>
      <c r="F562" s="15" t="s">
        <v>31</v>
      </c>
      <c r="G562" s="74">
        <f>G563</f>
        <v>0</v>
      </c>
      <c r="H562" s="74"/>
      <c r="I562" s="74"/>
      <c r="J562" s="209"/>
    </row>
    <row r="563" spans="1:18" ht="19.5" hidden="1" customHeight="1">
      <c r="A563" s="16" t="s">
        <v>32</v>
      </c>
      <c r="B563" s="15" t="s">
        <v>94</v>
      </c>
      <c r="C563" s="15" t="s">
        <v>26</v>
      </c>
      <c r="D563" s="15" t="s">
        <v>28</v>
      </c>
      <c r="E563" s="15" t="s">
        <v>961</v>
      </c>
      <c r="F563" s="15" t="s">
        <v>33</v>
      </c>
      <c r="G563" s="102"/>
      <c r="H563" s="74"/>
      <c r="I563" s="74"/>
      <c r="J563" s="209"/>
    </row>
    <row r="564" spans="1:18" s="3" customFormat="1" ht="76.5">
      <c r="A564" s="16" t="s">
        <v>896</v>
      </c>
      <c r="B564" s="14">
        <v>774</v>
      </c>
      <c r="C564" s="15" t="s">
        <v>26</v>
      </c>
      <c r="D564" s="15" t="s">
        <v>28</v>
      </c>
      <c r="E564" s="15" t="s">
        <v>779</v>
      </c>
      <c r="F564" s="15"/>
      <c r="G564" s="74">
        <f>G566</f>
        <v>1803468</v>
      </c>
      <c r="H564" s="74">
        <f>H566</f>
        <v>1803468</v>
      </c>
      <c r="I564" s="74">
        <f>I566</f>
        <v>1803468</v>
      </c>
      <c r="J564" s="209"/>
      <c r="K564" s="231"/>
      <c r="L564" s="231"/>
      <c r="M564" s="231"/>
      <c r="N564" s="231"/>
      <c r="O564" s="231"/>
      <c r="P564" s="231"/>
      <c r="Q564" s="231"/>
      <c r="R564" s="231"/>
    </row>
    <row r="565" spans="1:18" ht="25.5">
      <c r="A565" s="16" t="s">
        <v>30</v>
      </c>
      <c r="B565" s="15" t="s">
        <v>94</v>
      </c>
      <c r="C565" s="15" t="s">
        <v>26</v>
      </c>
      <c r="D565" s="15" t="s">
        <v>28</v>
      </c>
      <c r="E565" s="15" t="s">
        <v>779</v>
      </c>
      <c r="F565" s="15" t="s">
        <v>31</v>
      </c>
      <c r="G565" s="74">
        <f>G566</f>
        <v>1803468</v>
      </c>
      <c r="H565" s="74">
        <f>H566</f>
        <v>1803468</v>
      </c>
      <c r="I565" s="74">
        <f>I566</f>
        <v>1803468</v>
      </c>
      <c r="J565" s="209"/>
    </row>
    <row r="566" spans="1:18" s="3" customFormat="1">
      <c r="A566" s="16" t="s">
        <v>32</v>
      </c>
      <c r="B566" s="14">
        <v>774</v>
      </c>
      <c r="C566" s="15" t="s">
        <v>26</v>
      </c>
      <c r="D566" s="15" t="s">
        <v>28</v>
      </c>
      <c r="E566" s="15" t="s">
        <v>779</v>
      </c>
      <c r="F566" s="15" t="s">
        <v>33</v>
      </c>
      <c r="G566" s="74">
        <f>901734+901734</f>
        <v>1803468</v>
      </c>
      <c r="H566" s="74">
        <f>901734+901734</f>
        <v>1803468</v>
      </c>
      <c r="I566" s="74">
        <f>901734+901734</f>
        <v>1803468</v>
      </c>
      <c r="J566" s="209"/>
      <c r="K566" s="231"/>
      <c r="L566" s="231"/>
      <c r="M566" s="231"/>
      <c r="N566" s="231"/>
      <c r="O566" s="231"/>
      <c r="P566" s="231"/>
      <c r="Q566" s="231"/>
      <c r="R566" s="231"/>
    </row>
    <row r="567" spans="1:18" s="3" customFormat="1" ht="88.5" hidden="1" customHeight="1">
      <c r="A567" s="16" t="s">
        <v>740</v>
      </c>
      <c r="B567" s="14">
        <v>774</v>
      </c>
      <c r="C567" s="15" t="s">
        <v>26</v>
      </c>
      <c r="D567" s="15" t="s">
        <v>28</v>
      </c>
      <c r="E567" s="15" t="s">
        <v>710</v>
      </c>
      <c r="F567" s="15"/>
      <c r="G567" s="74">
        <f>G569</f>
        <v>0</v>
      </c>
      <c r="H567" s="74">
        <f>H569</f>
        <v>0</v>
      </c>
      <c r="I567" s="74">
        <f>I569</f>
        <v>0</v>
      </c>
      <c r="J567" s="209"/>
      <c r="K567" s="231"/>
      <c r="L567" s="231"/>
      <c r="M567" s="231"/>
      <c r="N567" s="231"/>
      <c r="O567" s="231"/>
      <c r="P567" s="231"/>
      <c r="Q567" s="231"/>
      <c r="R567" s="231"/>
    </row>
    <row r="568" spans="1:18" ht="25.5" hidden="1">
      <c r="A568" s="16" t="s">
        <v>96</v>
      </c>
      <c r="B568" s="15" t="s">
        <v>94</v>
      </c>
      <c r="C568" s="15" t="s">
        <v>26</v>
      </c>
      <c r="D568" s="15" t="s">
        <v>28</v>
      </c>
      <c r="E568" s="15" t="s">
        <v>710</v>
      </c>
      <c r="F568" s="15" t="s">
        <v>349</v>
      </c>
      <c r="G568" s="74">
        <f>G569</f>
        <v>0</v>
      </c>
      <c r="H568" s="74">
        <f>H569</f>
        <v>0</v>
      </c>
      <c r="I568" s="74">
        <f>I569</f>
        <v>0</v>
      </c>
      <c r="J568" s="209"/>
    </row>
    <row r="569" spans="1:18" s="3" customFormat="1" ht="89.25" hidden="1">
      <c r="A569" s="16" t="s">
        <v>421</v>
      </c>
      <c r="B569" s="14">
        <v>774</v>
      </c>
      <c r="C569" s="15" t="s">
        <v>26</v>
      </c>
      <c r="D569" s="15" t="s">
        <v>28</v>
      </c>
      <c r="E569" s="15" t="s">
        <v>710</v>
      </c>
      <c r="F569" s="15" t="s">
        <v>420</v>
      </c>
      <c r="G569" s="74"/>
      <c r="H569" s="74">
        <v>0</v>
      </c>
      <c r="I569" s="74">
        <v>0</v>
      </c>
      <c r="J569" s="209"/>
      <c r="K569" s="231"/>
      <c r="L569" s="231"/>
      <c r="M569" s="231"/>
      <c r="N569" s="231"/>
      <c r="O569" s="231"/>
      <c r="P569" s="231"/>
      <c r="Q569" s="231"/>
      <c r="R569" s="231"/>
    </row>
    <row r="570" spans="1:18" s="3" customFormat="1" ht="38.25" hidden="1">
      <c r="A570" s="16" t="s">
        <v>712</v>
      </c>
      <c r="B570" s="14">
        <v>774</v>
      </c>
      <c r="C570" s="15" t="s">
        <v>26</v>
      </c>
      <c r="D570" s="15" t="s">
        <v>28</v>
      </c>
      <c r="E570" s="15" t="s">
        <v>711</v>
      </c>
      <c r="F570" s="15"/>
      <c r="G570" s="74">
        <f>G572</f>
        <v>0</v>
      </c>
      <c r="H570" s="74">
        <f>H572</f>
        <v>0</v>
      </c>
      <c r="I570" s="74">
        <f>I572</f>
        <v>0</v>
      </c>
      <c r="J570" s="209"/>
      <c r="K570" s="231"/>
      <c r="L570" s="231"/>
      <c r="M570" s="231"/>
      <c r="N570" s="231"/>
      <c r="O570" s="231"/>
      <c r="P570" s="231"/>
      <c r="Q570" s="231"/>
      <c r="R570" s="231"/>
    </row>
    <row r="571" spans="1:18" ht="25.5" hidden="1">
      <c r="A571" s="16" t="s">
        <v>96</v>
      </c>
      <c r="B571" s="15" t="s">
        <v>94</v>
      </c>
      <c r="C571" s="15" t="s">
        <v>26</v>
      </c>
      <c r="D571" s="15" t="s">
        <v>28</v>
      </c>
      <c r="E571" s="15" t="s">
        <v>711</v>
      </c>
      <c r="F571" s="15" t="s">
        <v>349</v>
      </c>
      <c r="G571" s="74">
        <f>G572</f>
        <v>0</v>
      </c>
      <c r="H571" s="74">
        <f>H572</f>
        <v>0</v>
      </c>
      <c r="I571" s="74">
        <f>I572</f>
        <v>0</v>
      </c>
      <c r="J571" s="209"/>
    </row>
    <row r="572" spans="1:18" s="3" customFormat="1" ht="89.25" hidden="1">
      <c r="A572" s="16" t="s">
        <v>421</v>
      </c>
      <c r="B572" s="14">
        <v>774</v>
      </c>
      <c r="C572" s="15" t="s">
        <v>26</v>
      </c>
      <c r="D572" s="15" t="s">
        <v>28</v>
      </c>
      <c r="E572" s="15" t="s">
        <v>711</v>
      </c>
      <c r="F572" s="15" t="s">
        <v>420</v>
      </c>
      <c r="G572" s="74"/>
      <c r="H572" s="74">
        <v>0</v>
      </c>
      <c r="I572" s="74">
        <v>0</v>
      </c>
      <c r="J572" s="209"/>
      <c r="K572" s="231"/>
      <c r="L572" s="231"/>
      <c r="M572" s="231"/>
      <c r="N572" s="231"/>
      <c r="O572" s="231"/>
      <c r="P572" s="231"/>
      <c r="Q572" s="231"/>
      <c r="R572" s="231"/>
    </row>
    <row r="573" spans="1:18" ht="63" hidden="1" customHeight="1">
      <c r="A573" s="16" t="s">
        <v>415</v>
      </c>
      <c r="B573" s="15" t="s">
        <v>94</v>
      </c>
      <c r="C573" s="15" t="s">
        <v>26</v>
      </c>
      <c r="D573" s="15" t="s">
        <v>28</v>
      </c>
      <c r="E573" s="15" t="s">
        <v>778</v>
      </c>
      <c r="F573" s="15"/>
      <c r="G573" s="74">
        <f t="shared" ref="G573:I573" si="141">G574</f>
        <v>0</v>
      </c>
      <c r="H573" s="74">
        <f t="shared" si="141"/>
        <v>0</v>
      </c>
      <c r="I573" s="74">
        <f t="shared" si="141"/>
        <v>0</v>
      </c>
      <c r="J573" s="209"/>
    </row>
    <row r="574" spans="1:18" ht="25.5" hidden="1">
      <c r="A574" s="16" t="s">
        <v>30</v>
      </c>
      <c r="B574" s="15" t="s">
        <v>94</v>
      </c>
      <c r="C574" s="15" t="s">
        <v>26</v>
      </c>
      <c r="D574" s="15" t="s">
        <v>28</v>
      </c>
      <c r="E574" s="15" t="s">
        <v>778</v>
      </c>
      <c r="F574" s="15" t="s">
        <v>31</v>
      </c>
      <c r="G574" s="74">
        <f>G575</f>
        <v>0</v>
      </c>
      <c r="H574" s="74">
        <f>H575</f>
        <v>0</v>
      </c>
      <c r="I574" s="74">
        <f>I575</f>
        <v>0</v>
      </c>
      <c r="J574" s="209"/>
    </row>
    <row r="575" spans="1:18" hidden="1">
      <c r="A575" s="16" t="s">
        <v>32</v>
      </c>
      <c r="B575" s="15" t="s">
        <v>94</v>
      </c>
      <c r="C575" s="15" t="s">
        <v>26</v>
      </c>
      <c r="D575" s="15" t="s">
        <v>28</v>
      </c>
      <c r="E575" s="15" t="s">
        <v>778</v>
      </c>
      <c r="F575" s="15" t="s">
        <v>33</v>
      </c>
      <c r="G575" s="74"/>
      <c r="H575" s="74">
        <v>0</v>
      </c>
      <c r="I575" s="74">
        <v>0</v>
      </c>
      <c r="J575" s="209"/>
    </row>
    <row r="576" spans="1:18" s="18" customFormat="1" ht="51" customHeight="1">
      <c r="A576" s="42" t="s">
        <v>883</v>
      </c>
      <c r="B576" s="15" t="s">
        <v>94</v>
      </c>
      <c r="C576" s="15" t="s">
        <v>26</v>
      </c>
      <c r="D576" s="15" t="s">
        <v>28</v>
      </c>
      <c r="E576" s="15" t="s">
        <v>887</v>
      </c>
      <c r="F576" s="15"/>
      <c r="G576" s="74">
        <f t="shared" ref="G576:I577" si="142">G577</f>
        <v>1630221</v>
      </c>
      <c r="H576" s="74">
        <f t="shared" si="142"/>
        <v>2386123</v>
      </c>
      <c r="I576" s="74">
        <f t="shared" si="142"/>
        <v>2386123</v>
      </c>
      <c r="J576" s="209"/>
      <c r="K576" s="232"/>
      <c r="L576" s="232"/>
      <c r="M576" s="232"/>
      <c r="N576" s="232"/>
      <c r="O576" s="232"/>
      <c r="P576" s="232"/>
      <c r="Q576" s="232"/>
      <c r="R576" s="232"/>
    </row>
    <row r="577" spans="1:18" s="18" customFormat="1" ht="25.5">
      <c r="A577" s="16" t="s">
        <v>30</v>
      </c>
      <c r="B577" s="15" t="s">
        <v>94</v>
      </c>
      <c r="C577" s="15" t="s">
        <v>26</v>
      </c>
      <c r="D577" s="15" t="s">
        <v>28</v>
      </c>
      <c r="E577" s="15" t="s">
        <v>887</v>
      </c>
      <c r="F577" s="15" t="s">
        <v>31</v>
      </c>
      <c r="G577" s="74">
        <f t="shared" si="142"/>
        <v>1630221</v>
      </c>
      <c r="H577" s="74">
        <f t="shared" si="142"/>
        <v>2386123</v>
      </c>
      <c r="I577" s="74">
        <f t="shared" si="142"/>
        <v>2386123</v>
      </c>
      <c r="J577" s="209"/>
      <c r="K577" s="232"/>
      <c r="L577" s="232"/>
      <c r="M577" s="232"/>
      <c r="N577" s="232"/>
      <c r="O577" s="232"/>
      <c r="P577" s="232"/>
      <c r="Q577" s="232"/>
      <c r="R577" s="232"/>
    </row>
    <row r="578" spans="1:18">
      <c r="A578" s="16" t="s">
        <v>32</v>
      </c>
      <c r="B578" s="15" t="s">
        <v>94</v>
      </c>
      <c r="C578" s="15" t="s">
        <v>26</v>
      </c>
      <c r="D578" s="15" t="s">
        <v>28</v>
      </c>
      <c r="E578" s="15" t="s">
        <v>887</v>
      </c>
      <c r="F578" s="15" t="s">
        <v>33</v>
      </c>
      <c r="G578" s="74">
        <v>1630221</v>
      </c>
      <c r="H578" s="74">
        <v>2386123</v>
      </c>
      <c r="I578" s="74">
        <v>2386123</v>
      </c>
      <c r="J578" s="209"/>
    </row>
    <row r="579" spans="1:18" s="18" customFormat="1" ht="89.25">
      <c r="A579" s="84" t="s">
        <v>373</v>
      </c>
      <c r="B579" s="15" t="s">
        <v>94</v>
      </c>
      <c r="C579" s="15" t="s">
        <v>26</v>
      </c>
      <c r="D579" s="15" t="s">
        <v>28</v>
      </c>
      <c r="E579" s="15" t="s">
        <v>667</v>
      </c>
      <c r="F579" s="15"/>
      <c r="G579" s="74">
        <f t="shared" ref="G579:I580" si="143">G580</f>
        <v>101833</v>
      </c>
      <c r="H579" s="74">
        <f t="shared" si="143"/>
        <v>0</v>
      </c>
      <c r="I579" s="74">
        <f t="shared" si="143"/>
        <v>0</v>
      </c>
      <c r="J579" s="209"/>
      <c r="K579" s="232"/>
      <c r="L579" s="232"/>
      <c r="M579" s="232"/>
      <c r="N579" s="232"/>
      <c r="O579" s="232"/>
      <c r="P579" s="232"/>
      <c r="Q579" s="232"/>
      <c r="R579" s="232"/>
    </row>
    <row r="580" spans="1:18" s="18" customFormat="1" ht="25.5">
      <c r="A580" s="16" t="s">
        <v>30</v>
      </c>
      <c r="B580" s="15" t="s">
        <v>94</v>
      </c>
      <c r="C580" s="15" t="s">
        <v>26</v>
      </c>
      <c r="D580" s="15" t="s">
        <v>28</v>
      </c>
      <c r="E580" s="15" t="s">
        <v>667</v>
      </c>
      <c r="F580" s="15" t="s">
        <v>31</v>
      </c>
      <c r="G580" s="74">
        <f t="shared" si="143"/>
        <v>101833</v>
      </c>
      <c r="H580" s="74">
        <f t="shared" si="143"/>
        <v>0</v>
      </c>
      <c r="I580" s="74">
        <f t="shared" si="143"/>
        <v>0</v>
      </c>
      <c r="J580" s="209"/>
      <c r="K580" s="232"/>
      <c r="L580" s="232"/>
      <c r="M580" s="232"/>
      <c r="N580" s="232"/>
      <c r="O580" s="232"/>
      <c r="P580" s="232"/>
      <c r="Q580" s="232"/>
      <c r="R580" s="232"/>
    </row>
    <row r="581" spans="1:18" s="18" customFormat="1">
      <c r="A581" s="16" t="s">
        <v>32</v>
      </c>
      <c r="B581" s="15" t="s">
        <v>94</v>
      </c>
      <c r="C581" s="15" t="s">
        <v>26</v>
      </c>
      <c r="D581" s="15" t="s">
        <v>28</v>
      </c>
      <c r="E581" s="15" t="s">
        <v>667</v>
      </c>
      <c r="F581" s="15" t="s">
        <v>33</v>
      </c>
      <c r="G581" s="74">
        <f>2040.87+99792.13</f>
        <v>101833</v>
      </c>
      <c r="H581" s="74">
        <v>0</v>
      </c>
      <c r="I581" s="74">
        <v>0</v>
      </c>
      <c r="J581" s="209"/>
      <c r="K581" s="232"/>
      <c r="L581" s="232"/>
      <c r="M581" s="232"/>
      <c r="N581" s="232"/>
      <c r="O581" s="232"/>
      <c r="P581" s="232"/>
      <c r="Q581" s="232"/>
      <c r="R581" s="232"/>
    </row>
    <row r="582" spans="1:18" s="3" customFormat="1" hidden="1">
      <c r="A582" s="16" t="s">
        <v>1</v>
      </c>
      <c r="B582" s="14">
        <v>774</v>
      </c>
      <c r="C582" s="15" t="s">
        <v>26</v>
      </c>
      <c r="D582" s="15" t="s">
        <v>28</v>
      </c>
      <c r="E582" s="15" t="s">
        <v>551</v>
      </c>
      <c r="F582" s="15"/>
      <c r="G582" s="74">
        <f t="shared" ref="G582:I583" si="144">G583</f>
        <v>0</v>
      </c>
      <c r="H582" s="74">
        <f t="shared" si="144"/>
        <v>0</v>
      </c>
      <c r="I582" s="74">
        <f t="shared" si="144"/>
        <v>0</v>
      </c>
      <c r="J582" s="209"/>
      <c r="K582" s="231"/>
      <c r="L582" s="231"/>
      <c r="M582" s="231"/>
      <c r="N582" s="231"/>
      <c r="O582" s="231"/>
      <c r="P582" s="231"/>
      <c r="Q582" s="231"/>
      <c r="R582" s="231"/>
    </row>
    <row r="583" spans="1:18" s="3" customFormat="1" ht="25.5" hidden="1">
      <c r="A583" s="16" t="s">
        <v>30</v>
      </c>
      <c r="B583" s="14">
        <v>774</v>
      </c>
      <c r="C583" s="15" t="s">
        <v>26</v>
      </c>
      <c r="D583" s="15" t="s">
        <v>28</v>
      </c>
      <c r="E583" s="15" t="s">
        <v>551</v>
      </c>
      <c r="F583" s="15" t="s">
        <v>31</v>
      </c>
      <c r="G583" s="74">
        <f t="shared" si="144"/>
        <v>0</v>
      </c>
      <c r="H583" s="74">
        <f t="shared" si="144"/>
        <v>0</v>
      </c>
      <c r="I583" s="74">
        <f t="shared" si="144"/>
        <v>0</v>
      </c>
      <c r="J583" s="209"/>
      <c r="K583" s="231"/>
      <c r="L583" s="231"/>
      <c r="M583" s="231"/>
      <c r="N583" s="231"/>
      <c r="O583" s="231"/>
      <c r="P583" s="231"/>
      <c r="Q583" s="231"/>
      <c r="R583" s="231"/>
    </row>
    <row r="584" spans="1:18" s="3" customFormat="1" hidden="1">
      <c r="A584" s="16" t="s">
        <v>32</v>
      </c>
      <c r="B584" s="14">
        <v>774</v>
      </c>
      <c r="C584" s="15" t="s">
        <v>26</v>
      </c>
      <c r="D584" s="15" t="s">
        <v>28</v>
      </c>
      <c r="E584" s="15" t="s">
        <v>551</v>
      </c>
      <c r="F584" s="15" t="s">
        <v>33</v>
      </c>
      <c r="G584" s="74"/>
      <c r="H584" s="74">
        <v>0</v>
      </c>
      <c r="I584" s="74">
        <v>0</v>
      </c>
      <c r="J584" s="209"/>
      <c r="K584" s="231"/>
      <c r="L584" s="231"/>
      <c r="M584" s="231"/>
      <c r="N584" s="231"/>
      <c r="O584" s="231"/>
      <c r="P584" s="231"/>
      <c r="Q584" s="231"/>
      <c r="R584" s="231"/>
    </row>
    <row r="585" spans="1:18" s="3" customFormat="1" ht="52.5" hidden="1" customHeight="1">
      <c r="A585" s="16" t="s">
        <v>415</v>
      </c>
      <c r="B585" s="14">
        <v>774</v>
      </c>
      <c r="C585" s="15" t="s">
        <v>26</v>
      </c>
      <c r="D585" s="15" t="s">
        <v>28</v>
      </c>
      <c r="E585" s="15" t="s">
        <v>614</v>
      </c>
      <c r="F585" s="15"/>
      <c r="G585" s="74">
        <f t="shared" ref="G585:I586" si="145">G586</f>
        <v>0</v>
      </c>
      <c r="H585" s="74">
        <f t="shared" si="145"/>
        <v>0</v>
      </c>
      <c r="I585" s="74">
        <f t="shared" si="145"/>
        <v>0</v>
      </c>
      <c r="J585" s="209"/>
      <c r="K585" s="231"/>
      <c r="L585" s="231"/>
      <c r="M585" s="231"/>
      <c r="N585" s="231"/>
      <c r="O585" s="231"/>
      <c r="P585" s="231"/>
      <c r="Q585" s="231"/>
      <c r="R585" s="231"/>
    </row>
    <row r="586" spans="1:18" s="3" customFormat="1" ht="25.5" hidden="1">
      <c r="A586" s="16" t="s">
        <v>30</v>
      </c>
      <c r="B586" s="14">
        <v>774</v>
      </c>
      <c r="C586" s="15" t="s">
        <v>26</v>
      </c>
      <c r="D586" s="15" t="s">
        <v>28</v>
      </c>
      <c r="E586" s="15" t="s">
        <v>614</v>
      </c>
      <c r="F586" s="15" t="s">
        <v>31</v>
      </c>
      <c r="G586" s="74">
        <f t="shared" si="145"/>
        <v>0</v>
      </c>
      <c r="H586" s="74">
        <f t="shared" si="145"/>
        <v>0</v>
      </c>
      <c r="I586" s="74">
        <f t="shared" si="145"/>
        <v>0</v>
      </c>
      <c r="J586" s="209"/>
      <c r="K586" s="231"/>
      <c r="L586" s="231"/>
      <c r="M586" s="231"/>
      <c r="N586" s="231"/>
      <c r="O586" s="231"/>
      <c r="P586" s="231"/>
      <c r="Q586" s="231"/>
      <c r="R586" s="231"/>
    </row>
    <row r="587" spans="1:18" s="3" customFormat="1" hidden="1">
      <c r="A587" s="16" t="s">
        <v>32</v>
      </c>
      <c r="B587" s="14">
        <v>774</v>
      </c>
      <c r="C587" s="15" t="s">
        <v>26</v>
      </c>
      <c r="D587" s="15" t="s">
        <v>28</v>
      </c>
      <c r="E587" s="88" t="s">
        <v>614</v>
      </c>
      <c r="F587" s="15" t="s">
        <v>33</v>
      </c>
      <c r="G587" s="74"/>
      <c r="H587" s="74"/>
      <c r="I587" s="74"/>
      <c r="J587" s="209"/>
      <c r="K587" s="231"/>
      <c r="L587" s="231"/>
      <c r="M587" s="231"/>
      <c r="N587" s="231"/>
      <c r="O587" s="231"/>
      <c r="P587" s="231"/>
      <c r="Q587" s="231"/>
      <c r="R587" s="231"/>
    </row>
    <row r="588" spans="1:18" s="18" customFormat="1" ht="89.25" hidden="1">
      <c r="A588" s="84" t="s">
        <v>780</v>
      </c>
      <c r="B588" s="15" t="s">
        <v>94</v>
      </c>
      <c r="C588" s="15" t="s">
        <v>26</v>
      </c>
      <c r="D588" s="15" t="s">
        <v>28</v>
      </c>
      <c r="E588" s="15" t="s">
        <v>779</v>
      </c>
      <c r="F588" s="15"/>
      <c r="G588" s="74">
        <f t="shared" ref="G588:I589" si="146">G589</f>
        <v>0</v>
      </c>
      <c r="H588" s="74">
        <f t="shared" si="146"/>
        <v>0</v>
      </c>
      <c r="I588" s="74">
        <f t="shared" si="146"/>
        <v>0</v>
      </c>
      <c r="J588" s="209"/>
      <c r="K588" s="232"/>
      <c r="L588" s="232"/>
      <c r="M588" s="232"/>
      <c r="N588" s="232"/>
      <c r="O588" s="232"/>
      <c r="P588" s="232"/>
      <c r="Q588" s="232"/>
      <c r="R588" s="232"/>
    </row>
    <row r="589" spans="1:18" s="18" customFormat="1" ht="25.5" hidden="1">
      <c r="A589" s="16" t="s">
        <v>30</v>
      </c>
      <c r="B589" s="15" t="s">
        <v>94</v>
      </c>
      <c r="C589" s="15" t="s">
        <v>26</v>
      </c>
      <c r="D589" s="15" t="s">
        <v>28</v>
      </c>
      <c r="E589" s="15" t="s">
        <v>779</v>
      </c>
      <c r="F589" s="15" t="s">
        <v>31</v>
      </c>
      <c r="G589" s="74">
        <f t="shared" si="146"/>
        <v>0</v>
      </c>
      <c r="H589" s="74">
        <f t="shared" si="146"/>
        <v>0</v>
      </c>
      <c r="I589" s="74">
        <f t="shared" si="146"/>
        <v>0</v>
      </c>
      <c r="J589" s="209"/>
      <c r="K589" s="232"/>
      <c r="L589" s="232"/>
      <c r="M589" s="232"/>
      <c r="N589" s="232"/>
      <c r="O589" s="232"/>
      <c r="P589" s="232"/>
      <c r="Q589" s="232"/>
      <c r="R589" s="232"/>
    </row>
    <row r="590" spans="1:18" s="18" customFormat="1" hidden="1">
      <c r="A590" s="16" t="s">
        <v>32</v>
      </c>
      <c r="B590" s="15" t="s">
        <v>94</v>
      </c>
      <c r="C590" s="15" t="s">
        <v>26</v>
      </c>
      <c r="D590" s="15" t="s">
        <v>28</v>
      </c>
      <c r="E590" s="15" t="s">
        <v>779</v>
      </c>
      <c r="F590" s="15" t="s">
        <v>33</v>
      </c>
      <c r="G590" s="74"/>
      <c r="H590" s="74"/>
      <c r="I590" s="74"/>
      <c r="J590" s="209"/>
      <c r="K590" s="232"/>
      <c r="L590" s="232"/>
      <c r="M590" s="232"/>
      <c r="N590" s="232"/>
      <c r="O590" s="232"/>
      <c r="P590" s="232"/>
      <c r="Q590" s="232"/>
      <c r="R590" s="232"/>
    </row>
    <row r="591" spans="1:18" s="18" customFormat="1" hidden="1">
      <c r="A591" s="84"/>
      <c r="B591" s="15"/>
      <c r="C591" s="15" t="s">
        <v>26</v>
      </c>
      <c r="D591" s="15" t="s">
        <v>28</v>
      </c>
      <c r="E591" s="15"/>
      <c r="F591" s="15"/>
      <c r="G591" s="74"/>
      <c r="H591" s="74"/>
      <c r="I591" s="74"/>
      <c r="J591" s="209"/>
      <c r="K591" s="232"/>
      <c r="L591" s="232"/>
      <c r="M591" s="232"/>
      <c r="N591" s="232"/>
      <c r="O591" s="232"/>
      <c r="P591" s="232"/>
      <c r="Q591" s="232"/>
      <c r="R591" s="232"/>
    </row>
    <row r="592" spans="1:18" s="18" customFormat="1" hidden="1">
      <c r="A592" s="16"/>
      <c r="B592" s="15"/>
      <c r="C592" s="15" t="s">
        <v>26</v>
      </c>
      <c r="D592" s="15" t="s">
        <v>28</v>
      </c>
      <c r="E592" s="15"/>
      <c r="F592" s="15"/>
      <c r="G592" s="74"/>
      <c r="H592" s="74"/>
      <c r="I592" s="74"/>
      <c r="J592" s="209"/>
      <c r="K592" s="232"/>
      <c r="L592" s="232"/>
      <c r="M592" s="232"/>
      <c r="N592" s="232"/>
      <c r="O592" s="232"/>
      <c r="P592" s="232"/>
      <c r="Q592" s="232"/>
      <c r="R592" s="232"/>
    </row>
    <row r="593" spans="1:18" s="18" customFormat="1" hidden="1">
      <c r="A593" s="16"/>
      <c r="B593" s="15"/>
      <c r="C593" s="15" t="s">
        <v>26</v>
      </c>
      <c r="D593" s="15" t="s">
        <v>28</v>
      </c>
      <c r="E593" s="15"/>
      <c r="F593" s="15"/>
      <c r="G593" s="74"/>
      <c r="H593" s="74"/>
      <c r="I593" s="74"/>
      <c r="J593" s="209"/>
      <c r="K593" s="232"/>
      <c r="L593" s="232"/>
      <c r="M593" s="232"/>
      <c r="N593" s="232"/>
      <c r="O593" s="232"/>
      <c r="P593" s="232"/>
      <c r="Q593" s="232"/>
      <c r="R593" s="232"/>
    </row>
    <row r="594" spans="1:18" ht="54.75" customHeight="1">
      <c r="A594" s="16" t="s">
        <v>693</v>
      </c>
      <c r="B594" s="15" t="s">
        <v>94</v>
      </c>
      <c r="C594" s="15" t="s">
        <v>26</v>
      </c>
      <c r="D594" s="15" t="s">
        <v>28</v>
      </c>
      <c r="E594" s="15" t="s">
        <v>648</v>
      </c>
      <c r="F594" s="15"/>
      <c r="G594" s="74">
        <f t="shared" ref="G594:I594" si="147">G595</f>
        <v>30279350</v>
      </c>
      <c r="H594" s="74">
        <f t="shared" si="147"/>
        <v>30279350</v>
      </c>
      <c r="I594" s="74">
        <f t="shared" si="147"/>
        <v>31162470</v>
      </c>
      <c r="J594" s="209"/>
    </row>
    <row r="595" spans="1:18" ht="25.5">
      <c r="A595" s="16" t="s">
        <v>30</v>
      </c>
      <c r="B595" s="15" t="s">
        <v>94</v>
      </c>
      <c r="C595" s="15" t="s">
        <v>26</v>
      </c>
      <c r="D595" s="15" t="s">
        <v>28</v>
      </c>
      <c r="E595" s="15" t="s">
        <v>648</v>
      </c>
      <c r="F595" s="15" t="s">
        <v>31</v>
      </c>
      <c r="G595" s="74">
        <f>G596</f>
        <v>30279350</v>
      </c>
      <c r="H595" s="74">
        <f>H596</f>
        <v>30279350</v>
      </c>
      <c r="I595" s="74">
        <f>I596</f>
        <v>31162470</v>
      </c>
      <c r="J595" s="209"/>
    </row>
    <row r="596" spans="1:18">
      <c r="A596" s="16" t="s">
        <v>32</v>
      </c>
      <c r="B596" s="15" t="s">
        <v>94</v>
      </c>
      <c r="C596" s="15" t="s">
        <v>26</v>
      </c>
      <c r="D596" s="15" t="s">
        <v>28</v>
      </c>
      <c r="E596" s="15" t="s">
        <v>648</v>
      </c>
      <c r="F596" s="15" t="s">
        <v>33</v>
      </c>
      <c r="G596" s="74">
        <v>30279350</v>
      </c>
      <c r="H596" s="74">
        <v>30279350</v>
      </c>
      <c r="I596" s="74">
        <v>31162470</v>
      </c>
      <c r="J596" s="209"/>
    </row>
    <row r="597" spans="1:18" s="3" customFormat="1">
      <c r="A597" s="16" t="s">
        <v>892</v>
      </c>
      <c r="B597" s="14">
        <v>774</v>
      </c>
      <c r="C597" s="15" t="s">
        <v>26</v>
      </c>
      <c r="D597" s="15" t="s">
        <v>28</v>
      </c>
      <c r="E597" s="88" t="s">
        <v>945</v>
      </c>
      <c r="F597" s="15"/>
      <c r="G597" s="74">
        <f t="shared" ref="G597:I598" si="148">G598</f>
        <v>556711</v>
      </c>
      <c r="H597" s="74">
        <f t="shared" si="148"/>
        <v>556711</v>
      </c>
      <c r="I597" s="74">
        <f t="shared" si="148"/>
        <v>556711</v>
      </c>
      <c r="J597" s="209"/>
      <c r="K597" s="231"/>
      <c r="L597" s="231"/>
      <c r="M597" s="231"/>
      <c r="N597" s="231"/>
      <c r="O597" s="231"/>
      <c r="P597" s="231"/>
      <c r="Q597" s="231"/>
      <c r="R597" s="231"/>
    </row>
    <row r="598" spans="1:18" s="3" customFormat="1" ht="25.5">
      <c r="A598" s="16" t="s">
        <v>30</v>
      </c>
      <c r="B598" s="14">
        <v>774</v>
      </c>
      <c r="C598" s="15" t="s">
        <v>26</v>
      </c>
      <c r="D598" s="15" t="s">
        <v>28</v>
      </c>
      <c r="E598" s="88" t="s">
        <v>945</v>
      </c>
      <c r="F598" s="15" t="s">
        <v>31</v>
      </c>
      <c r="G598" s="74">
        <f t="shared" si="148"/>
        <v>556711</v>
      </c>
      <c r="H598" s="74">
        <f t="shared" si="148"/>
        <v>556711</v>
      </c>
      <c r="I598" s="74">
        <f t="shared" si="148"/>
        <v>556711</v>
      </c>
      <c r="J598" s="209"/>
      <c r="K598" s="231"/>
      <c r="L598" s="231"/>
      <c r="M598" s="231"/>
      <c r="N598" s="231"/>
      <c r="O598" s="231"/>
      <c r="P598" s="231"/>
      <c r="Q598" s="231"/>
      <c r="R598" s="231"/>
    </row>
    <row r="599" spans="1:18" s="3" customFormat="1">
      <c r="A599" s="86" t="s">
        <v>32</v>
      </c>
      <c r="B599" s="14">
        <v>774</v>
      </c>
      <c r="C599" s="15" t="s">
        <v>26</v>
      </c>
      <c r="D599" s="15" t="s">
        <v>28</v>
      </c>
      <c r="E599" s="88" t="s">
        <v>945</v>
      </c>
      <c r="F599" s="15" t="s">
        <v>33</v>
      </c>
      <c r="G599" s="74">
        <v>556711</v>
      </c>
      <c r="H599" s="74">
        <v>556711</v>
      </c>
      <c r="I599" s="74">
        <v>556711</v>
      </c>
      <c r="J599" s="209"/>
      <c r="K599" s="231"/>
      <c r="L599" s="231"/>
      <c r="M599" s="231"/>
      <c r="N599" s="231"/>
      <c r="O599" s="231"/>
      <c r="P599" s="231"/>
      <c r="Q599" s="231"/>
      <c r="R599" s="231"/>
    </row>
    <row r="600" spans="1:18" ht="46.5" hidden="1" customHeight="1">
      <c r="A600" s="16" t="s">
        <v>720</v>
      </c>
      <c r="B600" s="15" t="s">
        <v>94</v>
      </c>
      <c r="C600" s="15" t="s">
        <v>26</v>
      </c>
      <c r="D600" s="15" t="s">
        <v>28</v>
      </c>
      <c r="E600" s="15" t="s">
        <v>719</v>
      </c>
      <c r="F600" s="15"/>
      <c r="G600" s="74">
        <f t="shared" ref="G600:I600" si="149">G601</f>
        <v>0</v>
      </c>
      <c r="H600" s="74">
        <f t="shared" si="149"/>
        <v>0</v>
      </c>
      <c r="I600" s="74">
        <f t="shared" si="149"/>
        <v>0</v>
      </c>
      <c r="J600" s="209"/>
    </row>
    <row r="601" spans="1:18" ht="39.75" hidden="1" customHeight="1">
      <c r="A601" s="16" t="s">
        <v>96</v>
      </c>
      <c r="B601" s="15" t="s">
        <v>94</v>
      </c>
      <c r="C601" s="15" t="s">
        <v>26</v>
      </c>
      <c r="D601" s="15" t="s">
        <v>28</v>
      </c>
      <c r="E601" s="15" t="s">
        <v>719</v>
      </c>
      <c r="F601" s="15" t="s">
        <v>31</v>
      </c>
      <c r="G601" s="74">
        <f>G602</f>
        <v>0</v>
      </c>
      <c r="H601" s="74">
        <f>H602</f>
        <v>0</v>
      </c>
      <c r="I601" s="74">
        <f>I602</f>
        <v>0</v>
      </c>
      <c r="J601" s="209"/>
    </row>
    <row r="602" spans="1:18" ht="46.5" hidden="1" customHeight="1">
      <c r="A602" s="16" t="s">
        <v>421</v>
      </c>
      <c r="B602" s="15" t="s">
        <v>94</v>
      </c>
      <c r="C602" s="15" t="s">
        <v>26</v>
      </c>
      <c r="D602" s="15" t="s">
        <v>28</v>
      </c>
      <c r="E602" s="15" t="s">
        <v>719</v>
      </c>
      <c r="F602" s="15" t="s">
        <v>33</v>
      </c>
      <c r="G602" s="74"/>
      <c r="H602" s="74">
        <v>0</v>
      </c>
      <c r="I602" s="74">
        <v>0</v>
      </c>
      <c r="J602" s="209"/>
    </row>
    <row r="603" spans="1:18" ht="54" hidden="1" customHeight="1">
      <c r="A603" s="16" t="s">
        <v>695</v>
      </c>
      <c r="B603" s="15" t="s">
        <v>94</v>
      </c>
      <c r="C603" s="15" t="s">
        <v>26</v>
      </c>
      <c r="D603" s="15" t="s">
        <v>28</v>
      </c>
      <c r="E603" s="15" t="s">
        <v>694</v>
      </c>
      <c r="F603" s="15"/>
      <c r="G603" s="74">
        <f t="shared" ref="G603:I603" si="150">G604</f>
        <v>0</v>
      </c>
      <c r="H603" s="74">
        <f t="shared" si="150"/>
        <v>0</v>
      </c>
      <c r="I603" s="74">
        <f t="shared" si="150"/>
        <v>0</v>
      </c>
      <c r="J603" s="209"/>
    </row>
    <row r="604" spans="1:18" ht="46.5" hidden="1" customHeight="1">
      <c r="A604" s="16" t="s">
        <v>96</v>
      </c>
      <c r="B604" s="15" t="s">
        <v>94</v>
      </c>
      <c r="C604" s="15" t="s">
        <v>26</v>
      </c>
      <c r="D604" s="15" t="s">
        <v>28</v>
      </c>
      <c r="E604" s="15" t="s">
        <v>694</v>
      </c>
      <c r="F604" s="15" t="s">
        <v>349</v>
      </c>
      <c r="G604" s="74">
        <f>G605</f>
        <v>0</v>
      </c>
      <c r="H604" s="74">
        <f>H605</f>
        <v>0</v>
      </c>
      <c r="I604" s="74">
        <f>I605</f>
        <v>0</v>
      </c>
      <c r="J604" s="209"/>
    </row>
    <row r="605" spans="1:18" ht="52.5" hidden="1" customHeight="1">
      <c r="A605" s="16" t="s">
        <v>421</v>
      </c>
      <c r="B605" s="15" t="s">
        <v>94</v>
      </c>
      <c r="C605" s="15" t="s">
        <v>26</v>
      </c>
      <c r="D605" s="15" t="s">
        <v>28</v>
      </c>
      <c r="E605" s="15" t="s">
        <v>694</v>
      </c>
      <c r="F605" s="15" t="s">
        <v>420</v>
      </c>
      <c r="G605" s="74"/>
      <c r="H605" s="74">
        <v>0</v>
      </c>
      <c r="I605" s="74">
        <v>0</v>
      </c>
      <c r="J605" s="209"/>
    </row>
    <row r="606" spans="1:18" ht="25.5">
      <c r="A606" s="16" t="s">
        <v>0</v>
      </c>
      <c r="B606" s="14">
        <v>774</v>
      </c>
      <c r="C606" s="15" t="s">
        <v>26</v>
      </c>
      <c r="D606" s="15" t="s">
        <v>28</v>
      </c>
      <c r="E606" s="88" t="s">
        <v>218</v>
      </c>
      <c r="F606" s="15"/>
      <c r="G606" s="8">
        <f>G657+G630+G636+G639+G642+G645+G648+G660+G607+G610+G619+G622+G625+G649+G652+G613+G618+G631</f>
        <v>154603111.50999999</v>
      </c>
      <c r="H606" s="8">
        <f t="shared" ref="H606:I606" si="151">H657+H630+H636+H639+H642+H645+H648+H660+H607+H610+H619+H622+H625+H649+H652+H613+H618+H631</f>
        <v>45349345.489999995</v>
      </c>
      <c r="I606" s="8">
        <f t="shared" si="151"/>
        <v>6562202</v>
      </c>
      <c r="J606" s="210"/>
    </row>
    <row r="607" spans="1:18" ht="29.25" customHeight="1">
      <c r="A607" s="16" t="s">
        <v>959</v>
      </c>
      <c r="B607" s="15" t="s">
        <v>94</v>
      </c>
      <c r="C607" s="15" t="s">
        <v>26</v>
      </c>
      <c r="D607" s="15" t="s">
        <v>28</v>
      </c>
      <c r="E607" s="15" t="s">
        <v>958</v>
      </c>
      <c r="F607" s="15"/>
      <c r="G607" s="74">
        <f t="shared" ref="G607:I608" si="152">G608</f>
        <v>0</v>
      </c>
      <c r="H607" s="74">
        <f t="shared" si="152"/>
        <v>19238227.32</v>
      </c>
      <c r="I607" s="74">
        <f t="shared" si="152"/>
        <v>0</v>
      </c>
      <c r="J607" s="209"/>
    </row>
    <row r="608" spans="1:18" ht="25.5">
      <c r="A608" s="16" t="s">
        <v>30</v>
      </c>
      <c r="B608" s="15" t="s">
        <v>94</v>
      </c>
      <c r="C608" s="15" t="s">
        <v>26</v>
      </c>
      <c r="D608" s="15" t="s">
        <v>28</v>
      </c>
      <c r="E608" s="15" t="s">
        <v>958</v>
      </c>
      <c r="F608" s="15" t="s">
        <v>31</v>
      </c>
      <c r="G608" s="74">
        <f t="shared" si="152"/>
        <v>0</v>
      </c>
      <c r="H608" s="74">
        <f t="shared" si="152"/>
        <v>19238227.32</v>
      </c>
      <c r="I608" s="74">
        <f t="shared" si="152"/>
        <v>0</v>
      </c>
      <c r="J608" s="209"/>
    </row>
    <row r="609" spans="1:18">
      <c r="A609" s="16" t="s">
        <v>32</v>
      </c>
      <c r="B609" s="15" t="s">
        <v>94</v>
      </c>
      <c r="C609" s="15" t="s">
        <v>26</v>
      </c>
      <c r="D609" s="15" t="s">
        <v>28</v>
      </c>
      <c r="E609" s="15" t="s">
        <v>958</v>
      </c>
      <c r="F609" s="15" t="s">
        <v>33</v>
      </c>
      <c r="G609" s="74">
        <v>0</v>
      </c>
      <c r="H609" s="74">
        <v>19238227.32</v>
      </c>
      <c r="I609" s="74">
        <v>0</v>
      </c>
      <c r="J609" s="209"/>
    </row>
    <row r="610" spans="1:18" s="3" customFormat="1" ht="39" customHeight="1">
      <c r="A610" s="16" t="s">
        <v>822</v>
      </c>
      <c r="B610" s="14">
        <v>774</v>
      </c>
      <c r="C610" s="15" t="s">
        <v>26</v>
      </c>
      <c r="D610" s="15" t="s">
        <v>28</v>
      </c>
      <c r="E610" s="15" t="s">
        <v>447</v>
      </c>
      <c r="F610" s="15"/>
      <c r="G610" s="74">
        <f>G611</f>
        <v>500000</v>
      </c>
      <c r="H610" s="74">
        <f t="shared" ref="H610:I610" si="153">H611</f>
        <v>500000</v>
      </c>
      <c r="I610" s="74">
        <f t="shared" si="153"/>
        <v>500000</v>
      </c>
      <c r="J610" s="209"/>
      <c r="K610" s="231"/>
      <c r="L610" s="231"/>
      <c r="M610" s="231"/>
      <c r="N610" s="231"/>
      <c r="O610" s="231"/>
      <c r="P610" s="231"/>
      <c r="Q610" s="231"/>
      <c r="R610" s="231"/>
    </row>
    <row r="611" spans="1:18" s="3" customFormat="1" ht="39" customHeight="1">
      <c r="A611" s="16" t="s">
        <v>30</v>
      </c>
      <c r="B611" s="14">
        <v>774</v>
      </c>
      <c r="C611" s="15" t="s">
        <v>26</v>
      </c>
      <c r="D611" s="15" t="s">
        <v>28</v>
      </c>
      <c r="E611" s="15" t="s">
        <v>447</v>
      </c>
      <c r="F611" s="15" t="s">
        <v>31</v>
      </c>
      <c r="G611" s="74">
        <f>G612</f>
        <v>500000</v>
      </c>
      <c r="H611" s="74">
        <f t="shared" ref="H611:I611" si="154">H612</f>
        <v>500000</v>
      </c>
      <c r="I611" s="74">
        <f t="shared" si="154"/>
        <v>500000</v>
      </c>
      <c r="J611" s="209"/>
      <c r="K611" s="231"/>
      <c r="L611" s="231"/>
      <c r="M611" s="231"/>
      <c r="N611" s="231"/>
      <c r="O611" s="231"/>
      <c r="P611" s="231"/>
      <c r="Q611" s="231"/>
      <c r="R611" s="231"/>
    </row>
    <row r="612" spans="1:18" s="3" customFormat="1" ht="13.5" customHeight="1">
      <c r="A612" s="16" t="s">
        <v>32</v>
      </c>
      <c r="B612" s="14">
        <v>774</v>
      </c>
      <c r="C612" s="15" t="s">
        <v>26</v>
      </c>
      <c r="D612" s="15" t="s">
        <v>28</v>
      </c>
      <c r="E612" s="15" t="s">
        <v>447</v>
      </c>
      <c r="F612" s="15" t="s">
        <v>33</v>
      </c>
      <c r="G612" s="74">
        <v>500000</v>
      </c>
      <c r="H612" s="74">
        <v>500000</v>
      </c>
      <c r="I612" s="74">
        <v>500000</v>
      </c>
      <c r="J612" s="209"/>
      <c r="K612" s="231"/>
      <c r="L612" s="231"/>
      <c r="M612" s="231"/>
      <c r="N612" s="231"/>
      <c r="O612" s="231"/>
      <c r="P612" s="231"/>
      <c r="Q612" s="231"/>
      <c r="R612" s="231"/>
    </row>
    <row r="613" spans="1:18" s="3" customFormat="1" ht="38.25">
      <c r="A613" s="16" t="s">
        <v>905</v>
      </c>
      <c r="B613" s="14">
        <v>774</v>
      </c>
      <c r="C613" s="15" t="s">
        <v>26</v>
      </c>
      <c r="D613" s="15" t="s">
        <v>28</v>
      </c>
      <c r="E613" s="15" t="s">
        <v>904</v>
      </c>
      <c r="F613" s="15"/>
      <c r="G613" s="74">
        <f>G614</f>
        <v>600000</v>
      </c>
      <c r="H613" s="74">
        <f t="shared" ref="H613:I617" si="155">H614</f>
        <v>0</v>
      </c>
      <c r="I613" s="74">
        <f t="shared" si="155"/>
        <v>0</v>
      </c>
      <c r="J613" s="209"/>
      <c r="K613" s="231"/>
      <c r="L613" s="231"/>
      <c r="M613" s="231"/>
      <c r="N613" s="231"/>
      <c r="O613" s="231"/>
      <c r="P613" s="231"/>
      <c r="Q613" s="231"/>
      <c r="R613" s="231"/>
    </row>
    <row r="614" spans="1:18" s="3" customFormat="1" ht="33" customHeight="1">
      <c r="A614" s="16" t="s">
        <v>30</v>
      </c>
      <c r="B614" s="14">
        <v>774</v>
      </c>
      <c r="C614" s="15" t="s">
        <v>26</v>
      </c>
      <c r="D614" s="15" t="s">
        <v>28</v>
      </c>
      <c r="E614" s="15" t="s">
        <v>904</v>
      </c>
      <c r="F614" s="15" t="s">
        <v>31</v>
      </c>
      <c r="G614" s="74">
        <f>G615</f>
        <v>600000</v>
      </c>
      <c r="H614" s="74">
        <f t="shared" si="155"/>
        <v>0</v>
      </c>
      <c r="I614" s="74">
        <f t="shared" si="155"/>
        <v>0</v>
      </c>
      <c r="J614" s="209"/>
      <c r="K614" s="231"/>
      <c r="L614" s="231"/>
      <c r="M614" s="231"/>
      <c r="N614" s="231"/>
      <c r="O614" s="231"/>
      <c r="P614" s="231"/>
      <c r="Q614" s="231"/>
      <c r="R614" s="231"/>
    </row>
    <row r="615" spans="1:18" s="3" customFormat="1">
      <c r="A615" s="16" t="s">
        <v>32</v>
      </c>
      <c r="B615" s="14">
        <v>774</v>
      </c>
      <c r="C615" s="15" t="s">
        <v>26</v>
      </c>
      <c r="D615" s="15" t="s">
        <v>28</v>
      </c>
      <c r="E615" s="15" t="s">
        <v>904</v>
      </c>
      <c r="F615" s="15" t="s">
        <v>33</v>
      </c>
      <c r="G615" s="74">
        <v>600000</v>
      </c>
      <c r="H615" s="74">
        <v>0</v>
      </c>
      <c r="I615" s="74">
        <v>0</v>
      </c>
      <c r="J615" s="209"/>
      <c r="K615" s="231"/>
      <c r="L615" s="231"/>
      <c r="M615" s="231"/>
      <c r="N615" s="231"/>
      <c r="O615" s="231"/>
      <c r="P615" s="231"/>
      <c r="Q615" s="231"/>
      <c r="R615" s="231"/>
    </row>
    <row r="616" spans="1:18" s="3" customFormat="1" ht="38.25">
      <c r="A616" s="16" t="s">
        <v>907</v>
      </c>
      <c r="B616" s="14">
        <v>774</v>
      </c>
      <c r="C616" s="15" t="s">
        <v>26</v>
      </c>
      <c r="D616" s="15" t="s">
        <v>28</v>
      </c>
      <c r="E616" s="15" t="s">
        <v>906</v>
      </c>
      <c r="F616" s="15"/>
      <c r="G616" s="74">
        <f>G617</f>
        <v>0</v>
      </c>
      <c r="H616" s="74">
        <f t="shared" si="155"/>
        <v>700000</v>
      </c>
      <c r="I616" s="74">
        <f t="shared" si="155"/>
        <v>0</v>
      </c>
      <c r="J616" s="209"/>
      <c r="K616" s="231"/>
      <c r="L616" s="231"/>
      <c r="M616" s="231"/>
      <c r="N616" s="231"/>
      <c r="O616" s="231"/>
      <c r="P616" s="231"/>
      <c r="Q616" s="231"/>
      <c r="R616" s="231"/>
    </row>
    <row r="617" spans="1:18" s="3" customFormat="1" ht="33" customHeight="1">
      <c r="A617" s="16" t="s">
        <v>30</v>
      </c>
      <c r="B617" s="14">
        <v>774</v>
      </c>
      <c r="C617" s="15" t="s">
        <v>26</v>
      </c>
      <c r="D617" s="15" t="s">
        <v>28</v>
      </c>
      <c r="E617" s="15" t="s">
        <v>906</v>
      </c>
      <c r="F617" s="15" t="s">
        <v>31</v>
      </c>
      <c r="G617" s="74">
        <f>G618</f>
        <v>0</v>
      </c>
      <c r="H617" s="74">
        <f t="shared" si="155"/>
        <v>700000</v>
      </c>
      <c r="I617" s="74">
        <f t="shared" si="155"/>
        <v>0</v>
      </c>
      <c r="J617" s="209"/>
      <c r="K617" s="231"/>
      <c r="L617" s="231"/>
      <c r="M617" s="231"/>
      <c r="N617" s="231"/>
      <c r="O617" s="231"/>
      <c r="P617" s="231"/>
      <c r="Q617" s="231"/>
      <c r="R617" s="231"/>
    </row>
    <row r="618" spans="1:18" s="3" customFormat="1">
      <c r="A618" s="16" t="s">
        <v>32</v>
      </c>
      <c r="B618" s="14">
        <v>774</v>
      </c>
      <c r="C618" s="15" t="s">
        <v>26</v>
      </c>
      <c r="D618" s="15" t="s">
        <v>28</v>
      </c>
      <c r="E618" s="15" t="s">
        <v>906</v>
      </c>
      <c r="F618" s="15" t="s">
        <v>33</v>
      </c>
      <c r="G618" s="74">
        <v>0</v>
      </c>
      <c r="H618" s="74">
        <v>700000</v>
      </c>
      <c r="I618" s="74"/>
      <c r="J618" s="209"/>
      <c r="K618" s="231"/>
      <c r="L618" s="231"/>
      <c r="M618" s="231"/>
      <c r="N618" s="231"/>
      <c r="O618" s="231"/>
      <c r="P618" s="231"/>
      <c r="Q618" s="231"/>
      <c r="R618" s="231"/>
    </row>
    <row r="619" spans="1:18" s="3" customFormat="1" ht="38.25" hidden="1">
      <c r="A619" s="16" t="s">
        <v>823</v>
      </c>
      <c r="B619" s="14">
        <v>774</v>
      </c>
      <c r="C619" s="15" t="s">
        <v>26</v>
      </c>
      <c r="D619" s="15" t="s">
        <v>28</v>
      </c>
      <c r="E619" s="88" t="s">
        <v>772</v>
      </c>
      <c r="F619" s="15"/>
      <c r="G619" s="74">
        <f t="shared" ref="G619:I626" si="156">G620</f>
        <v>0</v>
      </c>
      <c r="H619" s="74">
        <f t="shared" si="156"/>
        <v>0</v>
      </c>
      <c r="I619" s="74">
        <f t="shared" si="156"/>
        <v>0</v>
      </c>
      <c r="J619" s="209"/>
      <c r="K619" s="231"/>
      <c r="L619" s="231"/>
      <c r="M619" s="231"/>
      <c r="N619" s="231"/>
      <c r="O619" s="231"/>
      <c r="P619" s="231"/>
      <c r="Q619" s="231"/>
      <c r="R619" s="231"/>
    </row>
    <row r="620" spans="1:18" s="3" customFormat="1" ht="25.5" hidden="1">
      <c r="A620" s="16" t="s">
        <v>30</v>
      </c>
      <c r="B620" s="14">
        <v>774</v>
      </c>
      <c r="C620" s="15" t="s">
        <v>26</v>
      </c>
      <c r="D620" s="15" t="s">
        <v>28</v>
      </c>
      <c r="E620" s="88" t="s">
        <v>772</v>
      </c>
      <c r="F620" s="15" t="s">
        <v>31</v>
      </c>
      <c r="G620" s="74">
        <f t="shared" si="156"/>
        <v>0</v>
      </c>
      <c r="H620" s="74">
        <f t="shared" si="156"/>
        <v>0</v>
      </c>
      <c r="I620" s="74">
        <f t="shared" si="156"/>
        <v>0</v>
      </c>
      <c r="J620" s="209"/>
      <c r="K620" s="231"/>
      <c r="L620" s="231"/>
      <c r="M620" s="231"/>
      <c r="N620" s="231"/>
      <c r="O620" s="231"/>
      <c r="P620" s="231"/>
      <c r="Q620" s="231"/>
      <c r="R620" s="231"/>
    </row>
    <row r="621" spans="1:18" s="3" customFormat="1" hidden="1">
      <c r="A621" s="86" t="s">
        <v>32</v>
      </c>
      <c r="B621" s="14">
        <v>774</v>
      </c>
      <c r="C621" s="15" t="s">
        <v>26</v>
      </c>
      <c r="D621" s="15" t="s">
        <v>28</v>
      </c>
      <c r="E621" s="88" t="s">
        <v>772</v>
      </c>
      <c r="F621" s="15" t="s">
        <v>33</v>
      </c>
      <c r="G621" s="74"/>
      <c r="H621" s="74"/>
      <c r="I621" s="74"/>
      <c r="J621" s="209"/>
      <c r="K621" s="231"/>
      <c r="L621" s="231"/>
      <c r="M621" s="231"/>
      <c r="N621" s="231"/>
      <c r="O621" s="231"/>
      <c r="P621" s="231"/>
      <c r="Q621" s="231"/>
      <c r="R621" s="231"/>
    </row>
    <row r="622" spans="1:18" s="3" customFormat="1">
      <c r="A622" s="16" t="s">
        <v>889</v>
      </c>
      <c r="B622" s="14">
        <v>774</v>
      </c>
      <c r="C622" s="15" t="s">
        <v>26</v>
      </c>
      <c r="D622" s="15" t="s">
        <v>28</v>
      </c>
      <c r="E622" s="88" t="s">
        <v>888</v>
      </c>
      <c r="F622" s="15"/>
      <c r="G622" s="74">
        <f t="shared" si="156"/>
        <v>3764124</v>
      </c>
      <c r="H622" s="74">
        <f t="shared" si="156"/>
        <v>0</v>
      </c>
      <c r="I622" s="74">
        <f t="shared" si="156"/>
        <v>0</v>
      </c>
      <c r="J622" s="209"/>
      <c r="K622" s="231"/>
      <c r="L622" s="231"/>
      <c r="M622" s="231"/>
      <c r="N622" s="231"/>
      <c r="O622" s="231"/>
      <c r="P622" s="231"/>
      <c r="Q622" s="231"/>
      <c r="R622" s="231"/>
    </row>
    <row r="623" spans="1:18" s="3" customFormat="1" ht="25.5">
      <c r="A623" s="16" t="s">
        <v>30</v>
      </c>
      <c r="B623" s="14">
        <v>774</v>
      </c>
      <c r="C623" s="15" t="s">
        <v>26</v>
      </c>
      <c r="D623" s="15" t="s">
        <v>28</v>
      </c>
      <c r="E623" s="88" t="s">
        <v>888</v>
      </c>
      <c r="F623" s="15" t="s">
        <v>31</v>
      </c>
      <c r="G623" s="74">
        <f t="shared" si="156"/>
        <v>3764124</v>
      </c>
      <c r="H623" s="74">
        <f t="shared" si="156"/>
        <v>0</v>
      </c>
      <c r="I623" s="74">
        <f t="shared" si="156"/>
        <v>0</v>
      </c>
      <c r="J623" s="209"/>
      <c r="K623" s="231"/>
      <c r="L623" s="231"/>
      <c r="M623" s="231"/>
      <c r="N623" s="231"/>
      <c r="O623" s="231"/>
      <c r="P623" s="231"/>
      <c r="Q623" s="231"/>
      <c r="R623" s="231"/>
    </row>
    <row r="624" spans="1:18" s="3" customFormat="1">
      <c r="A624" s="86" t="s">
        <v>32</v>
      </c>
      <c r="B624" s="14">
        <v>774</v>
      </c>
      <c r="C624" s="15" t="s">
        <v>26</v>
      </c>
      <c r="D624" s="15" t="s">
        <v>28</v>
      </c>
      <c r="E624" s="88" t="s">
        <v>888</v>
      </c>
      <c r="F624" s="15" t="s">
        <v>33</v>
      </c>
      <c r="G624" s="74">
        <v>3764124</v>
      </c>
      <c r="H624" s="74">
        <v>0</v>
      </c>
      <c r="I624" s="74">
        <v>0</v>
      </c>
      <c r="J624" s="209"/>
      <c r="K624" s="231"/>
      <c r="L624" s="231"/>
      <c r="M624" s="231"/>
      <c r="N624" s="231"/>
      <c r="O624" s="231"/>
      <c r="P624" s="231"/>
      <c r="Q624" s="231"/>
      <c r="R624" s="231"/>
    </row>
    <row r="625" spans="1:18" s="3" customFormat="1" ht="25.5" customHeight="1">
      <c r="A625" s="16" t="s">
        <v>891</v>
      </c>
      <c r="B625" s="14">
        <v>774</v>
      </c>
      <c r="C625" s="15" t="s">
        <v>26</v>
      </c>
      <c r="D625" s="15" t="s">
        <v>28</v>
      </c>
      <c r="E625" s="88" t="s">
        <v>890</v>
      </c>
      <c r="F625" s="15"/>
      <c r="G625" s="74">
        <f t="shared" si="156"/>
        <v>500000</v>
      </c>
      <c r="H625" s="74">
        <f t="shared" si="156"/>
        <v>500000</v>
      </c>
      <c r="I625" s="74">
        <f t="shared" si="156"/>
        <v>500000</v>
      </c>
      <c r="J625" s="209"/>
      <c r="K625" s="231"/>
      <c r="L625" s="231"/>
      <c r="M625" s="231"/>
      <c r="N625" s="231"/>
      <c r="O625" s="231"/>
      <c r="P625" s="231"/>
      <c r="Q625" s="231"/>
      <c r="R625" s="231"/>
    </row>
    <row r="626" spans="1:18" s="3" customFormat="1" ht="25.5">
      <c r="A626" s="16" t="s">
        <v>30</v>
      </c>
      <c r="B626" s="14">
        <v>774</v>
      </c>
      <c r="C626" s="15" t="s">
        <v>26</v>
      </c>
      <c r="D626" s="15" t="s">
        <v>28</v>
      </c>
      <c r="E626" s="88" t="s">
        <v>890</v>
      </c>
      <c r="F626" s="15" t="s">
        <v>31</v>
      </c>
      <c r="G626" s="74">
        <f t="shared" si="156"/>
        <v>500000</v>
      </c>
      <c r="H626" s="74">
        <f t="shared" si="156"/>
        <v>500000</v>
      </c>
      <c r="I626" s="74">
        <f t="shared" si="156"/>
        <v>500000</v>
      </c>
      <c r="J626" s="209"/>
      <c r="K626" s="231"/>
      <c r="L626" s="231"/>
      <c r="M626" s="231"/>
      <c r="N626" s="231"/>
      <c r="O626" s="231"/>
      <c r="P626" s="231"/>
      <c r="Q626" s="231"/>
      <c r="R626" s="231"/>
    </row>
    <row r="627" spans="1:18" s="3" customFormat="1">
      <c r="A627" s="86" t="s">
        <v>32</v>
      </c>
      <c r="B627" s="14">
        <v>774</v>
      </c>
      <c r="C627" s="15" t="s">
        <v>26</v>
      </c>
      <c r="D627" s="15" t="s">
        <v>28</v>
      </c>
      <c r="E627" s="88" t="s">
        <v>890</v>
      </c>
      <c r="F627" s="15" t="s">
        <v>33</v>
      </c>
      <c r="G627" s="74">
        <v>500000</v>
      </c>
      <c r="H627" s="74">
        <v>500000</v>
      </c>
      <c r="I627" s="74">
        <v>500000</v>
      </c>
      <c r="J627" s="209"/>
      <c r="K627" s="231"/>
      <c r="L627" s="231"/>
      <c r="M627" s="231"/>
      <c r="N627" s="231"/>
      <c r="O627" s="231"/>
      <c r="P627" s="231"/>
      <c r="Q627" s="231"/>
      <c r="R627" s="231"/>
    </row>
    <row r="628" spans="1:18" s="3" customFormat="1" ht="25.5">
      <c r="A628" s="16" t="s">
        <v>1019</v>
      </c>
      <c r="B628" s="14">
        <v>774</v>
      </c>
      <c r="C628" s="15" t="s">
        <v>26</v>
      </c>
      <c r="D628" s="15" t="s">
        <v>28</v>
      </c>
      <c r="E628" s="88" t="s">
        <v>219</v>
      </c>
      <c r="F628" s="15"/>
      <c r="G628" s="74">
        <f t="shared" ref="G628:I632" si="157">G629</f>
        <v>336259</v>
      </c>
      <c r="H628" s="74">
        <f t="shared" si="157"/>
        <v>0</v>
      </c>
      <c r="I628" s="74">
        <f t="shared" si="157"/>
        <v>0</v>
      </c>
      <c r="J628" s="209"/>
      <c r="K628" s="231"/>
      <c r="L628" s="231"/>
      <c r="M628" s="231"/>
      <c r="N628" s="231"/>
      <c r="O628" s="231"/>
      <c r="P628" s="231"/>
      <c r="Q628" s="231"/>
      <c r="R628" s="231"/>
    </row>
    <row r="629" spans="1:18" s="3" customFormat="1" ht="25.5">
      <c r="A629" s="16" t="s">
        <v>30</v>
      </c>
      <c r="B629" s="14">
        <v>774</v>
      </c>
      <c r="C629" s="15" t="s">
        <v>26</v>
      </c>
      <c r="D629" s="15" t="s">
        <v>28</v>
      </c>
      <c r="E629" s="88" t="s">
        <v>219</v>
      </c>
      <c r="F629" s="15" t="s">
        <v>31</v>
      </c>
      <c r="G629" s="74">
        <f t="shared" si="157"/>
        <v>336259</v>
      </c>
      <c r="H629" s="74">
        <f t="shared" si="157"/>
        <v>0</v>
      </c>
      <c r="I629" s="74">
        <f t="shared" si="157"/>
        <v>0</v>
      </c>
      <c r="J629" s="209"/>
      <c r="K629" s="231"/>
      <c r="L629" s="231"/>
      <c r="M629" s="231"/>
      <c r="N629" s="231"/>
      <c r="O629" s="231"/>
      <c r="P629" s="231"/>
      <c r="Q629" s="231"/>
      <c r="R629" s="231"/>
    </row>
    <row r="630" spans="1:18" s="3" customFormat="1">
      <c r="A630" s="86" t="s">
        <v>32</v>
      </c>
      <c r="B630" s="14">
        <v>774</v>
      </c>
      <c r="C630" s="15" t="s">
        <v>26</v>
      </c>
      <c r="D630" s="15" t="s">
        <v>28</v>
      </c>
      <c r="E630" s="88" t="s">
        <v>219</v>
      </c>
      <c r="F630" s="15" t="s">
        <v>33</v>
      </c>
      <c r="G630" s="74">
        <f>336259</f>
        <v>336259</v>
      </c>
      <c r="H630" s="74">
        <v>0</v>
      </c>
      <c r="I630" s="74">
        <v>0</v>
      </c>
      <c r="J630" s="209"/>
      <c r="K630" s="231"/>
      <c r="L630" s="231"/>
      <c r="M630" s="231"/>
      <c r="N630" s="231"/>
      <c r="O630" s="231"/>
      <c r="P630" s="231"/>
      <c r="Q630" s="231"/>
      <c r="R630" s="231"/>
    </row>
    <row r="631" spans="1:18" s="3" customFormat="1" ht="25.5">
      <c r="A631" s="16" t="s">
        <v>1018</v>
      </c>
      <c r="B631" s="14">
        <v>774</v>
      </c>
      <c r="C631" s="15" t="s">
        <v>26</v>
      </c>
      <c r="D631" s="15" t="s">
        <v>28</v>
      </c>
      <c r="E631" s="88" t="s">
        <v>1016</v>
      </c>
      <c r="F631" s="15"/>
      <c r="G631" s="74">
        <f t="shared" si="157"/>
        <v>1050778.3999999999</v>
      </c>
      <c r="H631" s="74">
        <f t="shared" si="157"/>
        <v>1375565</v>
      </c>
      <c r="I631" s="74">
        <f t="shared" si="157"/>
        <v>2375565</v>
      </c>
      <c r="J631" s="209"/>
      <c r="K631" s="231"/>
      <c r="L631" s="231"/>
      <c r="M631" s="231"/>
      <c r="N631" s="231"/>
      <c r="O631" s="231"/>
      <c r="P631" s="231"/>
      <c r="Q631" s="231"/>
      <c r="R631" s="231"/>
    </row>
    <row r="632" spans="1:18" s="3" customFormat="1" ht="25.5">
      <c r="A632" s="16" t="s">
        <v>30</v>
      </c>
      <c r="B632" s="14">
        <v>774</v>
      </c>
      <c r="C632" s="15" t="s">
        <v>26</v>
      </c>
      <c r="D632" s="15" t="s">
        <v>28</v>
      </c>
      <c r="E632" s="88" t="s">
        <v>1016</v>
      </c>
      <c r="F632" s="15" t="s">
        <v>31</v>
      </c>
      <c r="G632" s="74">
        <f t="shared" si="157"/>
        <v>1050778.3999999999</v>
      </c>
      <c r="H632" s="74">
        <f t="shared" si="157"/>
        <v>1375565</v>
      </c>
      <c r="I632" s="74">
        <f t="shared" si="157"/>
        <v>2375565</v>
      </c>
      <c r="J632" s="209"/>
      <c r="K632" s="231"/>
      <c r="L632" s="231"/>
      <c r="M632" s="231"/>
      <c r="N632" s="231"/>
      <c r="O632" s="231"/>
      <c r="P632" s="231"/>
      <c r="Q632" s="231"/>
      <c r="R632" s="231"/>
    </row>
    <row r="633" spans="1:18" s="3" customFormat="1">
      <c r="A633" s="86" t="s">
        <v>32</v>
      </c>
      <c r="B633" s="14">
        <v>774</v>
      </c>
      <c r="C633" s="15" t="s">
        <v>26</v>
      </c>
      <c r="D633" s="15" t="s">
        <v>28</v>
      </c>
      <c r="E633" s="88" t="s">
        <v>1016</v>
      </c>
      <c r="F633" s="15" t="s">
        <v>33</v>
      </c>
      <c r="G633" s="74">
        <f>1025000+25778.4</f>
        <v>1050778.3999999999</v>
      </c>
      <c r="H633" s="74">
        <v>1375565</v>
      </c>
      <c r="I633" s="74">
        <v>2375565</v>
      </c>
      <c r="J633" s="209"/>
      <c r="K633" s="231"/>
      <c r="L633" s="231"/>
      <c r="M633" s="231"/>
      <c r="N633" s="231"/>
      <c r="O633" s="231"/>
      <c r="P633" s="231"/>
      <c r="Q633" s="231"/>
      <c r="R633" s="231"/>
    </row>
    <row r="634" spans="1:18" s="3" customFormat="1" ht="25.5">
      <c r="A634" s="86" t="s">
        <v>295</v>
      </c>
      <c r="B634" s="14">
        <v>774</v>
      </c>
      <c r="C634" s="15" t="s">
        <v>26</v>
      </c>
      <c r="D634" s="15" t="s">
        <v>28</v>
      </c>
      <c r="E634" s="88" t="s">
        <v>294</v>
      </c>
      <c r="F634" s="15"/>
      <c r="G634" s="74">
        <f t="shared" ref="G634:I635" si="158">G635</f>
        <v>1186637</v>
      </c>
      <c r="H634" s="74">
        <f t="shared" si="158"/>
        <v>1186637</v>
      </c>
      <c r="I634" s="74">
        <f t="shared" si="158"/>
        <v>1186637</v>
      </c>
      <c r="J634" s="209"/>
      <c r="K634" s="231"/>
      <c r="L634" s="231"/>
      <c r="M634" s="231"/>
      <c r="N634" s="231"/>
      <c r="O634" s="231"/>
      <c r="P634" s="231"/>
      <c r="Q634" s="231"/>
      <c r="R634" s="231"/>
    </row>
    <row r="635" spans="1:18" s="3" customFormat="1" ht="25.5">
      <c r="A635" s="86" t="s">
        <v>30</v>
      </c>
      <c r="B635" s="14">
        <v>774</v>
      </c>
      <c r="C635" s="15" t="s">
        <v>26</v>
      </c>
      <c r="D635" s="15" t="s">
        <v>28</v>
      </c>
      <c r="E635" s="88" t="s">
        <v>294</v>
      </c>
      <c r="F635" s="15" t="s">
        <v>31</v>
      </c>
      <c r="G635" s="74">
        <f t="shared" si="158"/>
        <v>1186637</v>
      </c>
      <c r="H635" s="74">
        <f t="shared" si="158"/>
        <v>1186637</v>
      </c>
      <c r="I635" s="74">
        <f t="shared" si="158"/>
        <v>1186637</v>
      </c>
      <c r="J635" s="209"/>
      <c r="K635" s="231"/>
      <c r="L635" s="231"/>
      <c r="M635" s="231"/>
      <c r="N635" s="231"/>
      <c r="O635" s="231"/>
      <c r="P635" s="231"/>
      <c r="Q635" s="231"/>
      <c r="R635" s="231"/>
    </row>
    <row r="636" spans="1:18" s="3" customFormat="1">
      <c r="A636" s="86" t="s">
        <v>32</v>
      </c>
      <c r="B636" s="14">
        <v>774</v>
      </c>
      <c r="C636" s="15" t="s">
        <v>26</v>
      </c>
      <c r="D636" s="15" t="s">
        <v>28</v>
      </c>
      <c r="E636" s="88" t="s">
        <v>294</v>
      </c>
      <c r="F636" s="15" t="s">
        <v>33</v>
      </c>
      <c r="G636" s="74">
        <f>961637+225000</f>
        <v>1186637</v>
      </c>
      <c r="H636" s="74">
        <f t="shared" ref="H636:I636" si="159">961637+225000</f>
        <v>1186637</v>
      </c>
      <c r="I636" s="74">
        <f t="shared" si="159"/>
        <v>1186637</v>
      </c>
      <c r="J636" s="209"/>
      <c r="K636" s="231"/>
      <c r="L636" s="231"/>
      <c r="M636" s="231"/>
      <c r="N636" s="231"/>
      <c r="O636" s="231"/>
      <c r="P636" s="231"/>
      <c r="Q636" s="231"/>
      <c r="R636" s="231"/>
    </row>
    <row r="637" spans="1:18" s="3" customFormat="1" ht="33" hidden="1" customHeight="1">
      <c r="A637" s="86" t="s">
        <v>731</v>
      </c>
      <c r="B637" s="14">
        <v>774</v>
      </c>
      <c r="C637" s="15" t="s">
        <v>26</v>
      </c>
      <c r="D637" s="15" t="s">
        <v>28</v>
      </c>
      <c r="E637" s="15" t="s">
        <v>730</v>
      </c>
      <c r="F637" s="15"/>
      <c r="G637" s="74">
        <f t="shared" ref="G637:I644" si="160">G638</f>
        <v>0</v>
      </c>
      <c r="H637" s="74">
        <f t="shared" si="160"/>
        <v>0</v>
      </c>
      <c r="I637" s="74">
        <f t="shared" si="160"/>
        <v>0</v>
      </c>
      <c r="J637" s="209"/>
      <c r="K637" s="231"/>
      <c r="L637" s="231"/>
      <c r="M637" s="231"/>
      <c r="N637" s="231"/>
      <c r="O637" s="231"/>
      <c r="P637" s="231"/>
      <c r="Q637" s="231"/>
      <c r="R637" s="231"/>
    </row>
    <row r="638" spans="1:18" s="3" customFormat="1" ht="25.5" hidden="1">
      <c r="A638" s="86" t="s">
        <v>30</v>
      </c>
      <c r="B638" s="14">
        <v>774</v>
      </c>
      <c r="C638" s="15" t="s">
        <v>26</v>
      </c>
      <c r="D638" s="15" t="s">
        <v>28</v>
      </c>
      <c r="E638" s="15" t="s">
        <v>730</v>
      </c>
      <c r="F638" s="15" t="s">
        <v>31</v>
      </c>
      <c r="G638" s="74">
        <f t="shared" si="160"/>
        <v>0</v>
      </c>
      <c r="H638" s="74">
        <f t="shared" si="160"/>
        <v>0</v>
      </c>
      <c r="I638" s="74">
        <f t="shared" si="160"/>
        <v>0</v>
      </c>
      <c r="J638" s="209"/>
      <c r="K638" s="231"/>
      <c r="L638" s="231"/>
      <c r="M638" s="231"/>
      <c r="N638" s="231"/>
      <c r="O638" s="231"/>
      <c r="P638" s="231"/>
      <c r="Q638" s="231"/>
      <c r="R638" s="231"/>
    </row>
    <row r="639" spans="1:18" s="3" customFormat="1" hidden="1">
      <c r="A639" s="86" t="s">
        <v>32</v>
      </c>
      <c r="B639" s="14">
        <v>774</v>
      </c>
      <c r="C639" s="15" t="s">
        <v>26</v>
      </c>
      <c r="D639" s="15" t="s">
        <v>28</v>
      </c>
      <c r="E639" s="15" t="s">
        <v>730</v>
      </c>
      <c r="F639" s="15" t="s">
        <v>33</v>
      </c>
      <c r="G639" s="74"/>
      <c r="H639" s="74"/>
      <c r="I639" s="74"/>
      <c r="J639" s="209"/>
      <c r="K639" s="231"/>
      <c r="L639" s="231"/>
      <c r="M639" s="231"/>
      <c r="N639" s="231"/>
      <c r="O639" s="231"/>
      <c r="P639" s="231"/>
      <c r="Q639" s="231"/>
      <c r="R639" s="231"/>
    </row>
    <row r="640" spans="1:18" s="3" customFormat="1" ht="54.75" hidden="1" customHeight="1">
      <c r="A640" s="86" t="s">
        <v>749</v>
      </c>
      <c r="B640" s="14">
        <v>774</v>
      </c>
      <c r="C640" s="15" t="s">
        <v>26</v>
      </c>
      <c r="D640" s="15" t="s">
        <v>28</v>
      </c>
      <c r="E640" s="120" t="s">
        <v>737</v>
      </c>
      <c r="F640" s="15"/>
      <c r="G640" s="74">
        <f t="shared" si="160"/>
        <v>0</v>
      </c>
      <c r="H640" s="74">
        <f t="shared" si="160"/>
        <v>0</v>
      </c>
      <c r="I640" s="74">
        <f t="shared" si="160"/>
        <v>0</v>
      </c>
      <c r="J640" s="209"/>
      <c r="K640" s="231"/>
      <c r="L640" s="231"/>
      <c r="M640" s="231"/>
      <c r="N640" s="231"/>
      <c r="O640" s="231"/>
      <c r="P640" s="231"/>
      <c r="Q640" s="231"/>
      <c r="R640" s="231"/>
    </row>
    <row r="641" spans="1:18" s="3" customFormat="1" ht="25.5" hidden="1">
      <c r="A641" s="16" t="s">
        <v>30</v>
      </c>
      <c r="B641" s="14">
        <v>774</v>
      </c>
      <c r="C641" s="15" t="s">
        <v>26</v>
      </c>
      <c r="D641" s="15" t="s">
        <v>28</v>
      </c>
      <c r="E641" s="15" t="s">
        <v>737</v>
      </c>
      <c r="F641" s="15" t="s">
        <v>31</v>
      </c>
      <c r="G641" s="74">
        <f t="shared" si="160"/>
        <v>0</v>
      </c>
      <c r="H641" s="74">
        <f t="shared" si="160"/>
        <v>0</v>
      </c>
      <c r="I641" s="74">
        <f t="shared" si="160"/>
        <v>0</v>
      </c>
      <c r="J641" s="209"/>
      <c r="K641" s="231"/>
      <c r="L641" s="231"/>
      <c r="M641" s="231"/>
      <c r="N641" s="231"/>
      <c r="O641" s="231"/>
      <c r="P641" s="231"/>
      <c r="Q641" s="231"/>
      <c r="R641" s="231"/>
    </row>
    <row r="642" spans="1:18" s="3" customFormat="1" hidden="1">
      <c r="A642" s="16" t="s">
        <v>32</v>
      </c>
      <c r="B642" s="14">
        <v>774</v>
      </c>
      <c r="C642" s="15" t="s">
        <v>26</v>
      </c>
      <c r="D642" s="15" t="s">
        <v>28</v>
      </c>
      <c r="E642" s="15" t="s">
        <v>737</v>
      </c>
      <c r="F642" s="15" t="s">
        <v>33</v>
      </c>
      <c r="G642" s="74"/>
      <c r="H642" s="74">
        <v>0</v>
      </c>
      <c r="I642" s="74">
        <v>0</v>
      </c>
      <c r="J642" s="209"/>
      <c r="K642" s="231"/>
      <c r="L642" s="231"/>
      <c r="M642" s="231"/>
      <c r="N642" s="231"/>
      <c r="O642" s="231"/>
      <c r="P642" s="231"/>
      <c r="Q642" s="231"/>
      <c r="R642" s="231"/>
    </row>
    <row r="643" spans="1:18" s="3" customFormat="1" ht="65.25" customHeight="1">
      <c r="A643" s="16" t="s">
        <v>969</v>
      </c>
      <c r="B643" s="14">
        <v>774</v>
      </c>
      <c r="C643" s="15" t="s">
        <v>26</v>
      </c>
      <c r="D643" s="15" t="s">
        <v>28</v>
      </c>
      <c r="E643" s="88" t="s">
        <v>739</v>
      </c>
      <c r="F643" s="15"/>
      <c r="G643" s="74">
        <f t="shared" si="160"/>
        <v>3773741</v>
      </c>
      <c r="H643" s="74">
        <f t="shared" si="160"/>
        <v>1000000</v>
      </c>
      <c r="I643" s="74">
        <f t="shared" si="160"/>
        <v>1000000</v>
      </c>
      <c r="J643" s="209"/>
      <c r="K643" s="231"/>
      <c r="L643" s="231"/>
      <c r="M643" s="231"/>
      <c r="N643" s="231"/>
      <c r="O643" s="231"/>
      <c r="P643" s="231"/>
      <c r="Q643" s="231"/>
      <c r="R643" s="231"/>
    </row>
    <row r="644" spans="1:18" s="3" customFormat="1" ht="25.5">
      <c r="A644" s="16" t="s">
        <v>30</v>
      </c>
      <c r="B644" s="14">
        <v>774</v>
      </c>
      <c r="C644" s="15" t="s">
        <v>26</v>
      </c>
      <c r="D644" s="15" t="s">
        <v>28</v>
      </c>
      <c r="E644" s="15" t="s">
        <v>739</v>
      </c>
      <c r="F644" s="15" t="s">
        <v>31</v>
      </c>
      <c r="G644" s="74">
        <f t="shared" si="160"/>
        <v>3773741</v>
      </c>
      <c r="H644" s="74">
        <f t="shared" si="160"/>
        <v>1000000</v>
      </c>
      <c r="I644" s="74">
        <f t="shared" si="160"/>
        <v>1000000</v>
      </c>
      <c r="J644" s="209"/>
      <c r="K644" s="231"/>
      <c r="L644" s="231"/>
      <c r="M644" s="231"/>
      <c r="N644" s="231"/>
      <c r="O644" s="231"/>
      <c r="P644" s="231"/>
      <c r="Q644" s="231"/>
      <c r="R644" s="231"/>
    </row>
    <row r="645" spans="1:18" s="3" customFormat="1">
      <c r="A645" s="16" t="s">
        <v>32</v>
      </c>
      <c r="B645" s="14">
        <v>774</v>
      </c>
      <c r="C645" s="15" t="s">
        <v>26</v>
      </c>
      <c r="D645" s="15" t="s">
        <v>28</v>
      </c>
      <c r="E645" s="15" t="s">
        <v>739</v>
      </c>
      <c r="F645" s="15" t="s">
        <v>33</v>
      </c>
      <c r="G645" s="74">
        <f>1500000+163741+600000+1510000</f>
        <v>3773741</v>
      </c>
      <c r="H645" s="74">
        <v>1000000</v>
      </c>
      <c r="I645" s="74">
        <v>1000000</v>
      </c>
      <c r="J645" s="209"/>
      <c r="K645" s="231"/>
      <c r="L645" s="231"/>
      <c r="M645" s="231"/>
      <c r="N645" s="231"/>
      <c r="O645" s="231"/>
      <c r="P645" s="231"/>
      <c r="Q645" s="231"/>
      <c r="R645" s="231"/>
    </row>
    <row r="646" spans="1:18" s="3" customFormat="1" ht="38.25" hidden="1" customHeight="1">
      <c r="A646" s="16" t="s">
        <v>640</v>
      </c>
      <c r="B646" s="14">
        <v>774</v>
      </c>
      <c r="C646" s="15" t="s">
        <v>26</v>
      </c>
      <c r="D646" s="15" t="s">
        <v>28</v>
      </c>
      <c r="E646" s="15" t="s">
        <v>639</v>
      </c>
      <c r="F646" s="15"/>
      <c r="G646" s="74">
        <f t="shared" ref="G646:I647" si="161">G647</f>
        <v>0</v>
      </c>
      <c r="H646" s="74">
        <f t="shared" si="161"/>
        <v>0</v>
      </c>
      <c r="I646" s="74">
        <f t="shared" si="161"/>
        <v>0</v>
      </c>
      <c r="J646" s="209"/>
      <c r="K646" s="231"/>
      <c r="L646" s="231"/>
      <c r="M646" s="231"/>
      <c r="N646" s="231"/>
      <c r="O646" s="231"/>
      <c r="P646" s="231"/>
      <c r="Q646" s="231"/>
      <c r="R646" s="231"/>
    </row>
    <row r="647" spans="1:18" s="3" customFormat="1" ht="25.5" hidden="1" customHeight="1">
      <c r="A647" s="16" t="s">
        <v>30</v>
      </c>
      <c r="B647" s="14">
        <v>774</v>
      </c>
      <c r="C647" s="15" t="s">
        <v>26</v>
      </c>
      <c r="D647" s="15" t="s">
        <v>28</v>
      </c>
      <c r="E647" s="15" t="s">
        <v>639</v>
      </c>
      <c r="F647" s="15" t="s">
        <v>31</v>
      </c>
      <c r="G647" s="74">
        <f t="shared" si="161"/>
        <v>0</v>
      </c>
      <c r="H647" s="74">
        <f t="shared" si="161"/>
        <v>0</v>
      </c>
      <c r="I647" s="74">
        <f t="shared" si="161"/>
        <v>0</v>
      </c>
      <c r="J647" s="209"/>
      <c r="K647" s="231"/>
      <c r="L647" s="231"/>
      <c r="M647" s="231"/>
      <c r="N647" s="231"/>
      <c r="O647" s="231"/>
      <c r="P647" s="231"/>
      <c r="Q647" s="231"/>
      <c r="R647" s="231"/>
    </row>
    <row r="648" spans="1:18" s="3" customFormat="1" ht="12.75" hidden="1" customHeight="1">
      <c r="A648" s="16" t="s">
        <v>32</v>
      </c>
      <c r="B648" s="14">
        <v>774</v>
      </c>
      <c r="C648" s="15" t="s">
        <v>26</v>
      </c>
      <c r="D648" s="15" t="s">
        <v>28</v>
      </c>
      <c r="E648" s="15" t="s">
        <v>639</v>
      </c>
      <c r="F648" s="15" t="s">
        <v>33</v>
      </c>
      <c r="G648" s="74"/>
      <c r="H648" s="74"/>
      <c r="I648" s="74"/>
      <c r="J648" s="209"/>
      <c r="K648" s="231"/>
      <c r="L648" s="231"/>
      <c r="M648" s="231"/>
      <c r="N648" s="231"/>
      <c r="O648" s="231"/>
      <c r="P648" s="231"/>
      <c r="Q648" s="231"/>
      <c r="R648" s="231"/>
    </row>
    <row r="649" spans="1:18" s="3" customFormat="1" ht="49.5" customHeight="1">
      <c r="A649" s="16" t="s">
        <v>918</v>
      </c>
      <c r="B649" s="14">
        <v>774</v>
      </c>
      <c r="C649" s="15" t="s">
        <v>26</v>
      </c>
      <c r="D649" s="15" t="s">
        <v>28</v>
      </c>
      <c r="E649" s="88" t="s">
        <v>902</v>
      </c>
      <c r="F649" s="15"/>
      <c r="G649" s="74">
        <f t="shared" ref="G649:I653" si="162">G650</f>
        <v>718810.2</v>
      </c>
      <c r="H649" s="74">
        <f t="shared" si="162"/>
        <v>0</v>
      </c>
      <c r="I649" s="74">
        <f t="shared" si="162"/>
        <v>0</v>
      </c>
      <c r="J649" s="209"/>
      <c r="K649" s="231"/>
      <c r="L649" s="231"/>
      <c r="M649" s="231"/>
      <c r="N649" s="231"/>
      <c r="O649" s="231"/>
      <c r="P649" s="231"/>
      <c r="Q649" s="231"/>
      <c r="R649" s="231"/>
    </row>
    <row r="650" spans="1:18" s="3" customFormat="1" ht="25.5">
      <c r="A650" s="16" t="s">
        <v>30</v>
      </c>
      <c r="B650" s="14">
        <v>774</v>
      </c>
      <c r="C650" s="15" t="s">
        <v>26</v>
      </c>
      <c r="D650" s="15" t="s">
        <v>28</v>
      </c>
      <c r="E650" s="88" t="s">
        <v>902</v>
      </c>
      <c r="F650" s="15" t="s">
        <v>31</v>
      </c>
      <c r="G650" s="74">
        <f t="shared" si="162"/>
        <v>718810.2</v>
      </c>
      <c r="H650" s="74">
        <f t="shared" si="162"/>
        <v>0</v>
      </c>
      <c r="I650" s="74">
        <f t="shared" si="162"/>
        <v>0</v>
      </c>
      <c r="J650" s="209"/>
      <c r="K650" s="231"/>
      <c r="L650" s="231"/>
      <c r="M650" s="231"/>
      <c r="N650" s="231"/>
      <c r="O650" s="231"/>
      <c r="P650" s="231"/>
      <c r="Q650" s="231"/>
      <c r="R650" s="231"/>
    </row>
    <row r="651" spans="1:18" s="3" customFormat="1">
      <c r="A651" s="16" t="s">
        <v>32</v>
      </c>
      <c r="B651" s="14">
        <v>774</v>
      </c>
      <c r="C651" s="15" t="s">
        <v>26</v>
      </c>
      <c r="D651" s="15" t="s">
        <v>28</v>
      </c>
      <c r="E651" s="88" t="s">
        <v>902</v>
      </c>
      <c r="F651" s="15" t="s">
        <v>33</v>
      </c>
      <c r="G651" s="74">
        <v>718810.2</v>
      </c>
      <c r="H651" s="74">
        <v>0</v>
      </c>
      <c r="I651" s="74">
        <v>0</v>
      </c>
      <c r="J651" s="209"/>
      <c r="K651" s="231"/>
      <c r="L651" s="231"/>
      <c r="M651" s="231"/>
      <c r="N651" s="231"/>
      <c r="O651" s="231"/>
      <c r="P651" s="231"/>
      <c r="Q651" s="231"/>
      <c r="R651" s="231"/>
    </row>
    <row r="652" spans="1:18" s="3" customFormat="1" ht="49.5" customHeight="1">
      <c r="A652" s="16" t="s">
        <v>919</v>
      </c>
      <c r="B652" s="14">
        <v>774</v>
      </c>
      <c r="C652" s="15" t="s">
        <v>26</v>
      </c>
      <c r="D652" s="15" t="s">
        <v>28</v>
      </c>
      <c r="E652" s="88" t="s">
        <v>903</v>
      </c>
      <c r="F652" s="15"/>
      <c r="G652" s="74">
        <f t="shared" si="162"/>
        <v>624075.24</v>
      </c>
      <c r="H652" s="74">
        <f t="shared" si="162"/>
        <v>1713916.16</v>
      </c>
      <c r="I652" s="74">
        <f t="shared" si="162"/>
        <v>0</v>
      </c>
      <c r="J652" s="209"/>
      <c r="K652" s="231"/>
      <c r="L652" s="231"/>
      <c r="M652" s="231"/>
      <c r="N652" s="231"/>
      <c r="O652" s="231"/>
      <c r="P652" s="231"/>
      <c r="Q652" s="231"/>
      <c r="R652" s="231"/>
    </row>
    <row r="653" spans="1:18" s="3" customFormat="1" ht="25.5">
      <c r="A653" s="16" t="s">
        <v>30</v>
      </c>
      <c r="B653" s="14">
        <v>774</v>
      </c>
      <c r="C653" s="15" t="s">
        <v>26</v>
      </c>
      <c r="D653" s="15" t="s">
        <v>28</v>
      </c>
      <c r="E653" s="88" t="s">
        <v>903</v>
      </c>
      <c r="F653" s="15" t="s">
        <v>31</v>
      </c>
      <c r="G653" s="74">
        <f t="shared" si="162"/>
        <v>624075.24</v>
      </c>
      <c r="H653" s="74">
        <f t="shared" si="162"/>
        <v>1713916.16</v>
      </c>
      <c r="I653" s="74">
        <f t="shared" si="162"/>
        <v>0</v>
      </c>
      <c r="J653" s="209"/>
      <c r="K653" s="231"/>
      <c r="L653" s="231"/>
      <c r="M653" s="231"/>
      <c r="N653" s="231"/>
      <c r="O653" s="231"/>
      <c r="P653" s="231"/>
      <c r="Q653" s="231"/>
      <c r="R653" s="231"/>
    </row>
    <row r="654" spans="1:18" s="3" customFormat="1">
      <c r="A654" s="16" t="s">
        <v>32</v>
      </c>
      <c r="B654" s="14">
        <v>774</v>
      </c>
      <c r="C654" s="15" t="s">
        <v>26</v>
      </c>
      <c r="D654" s="15" t="s">
        <v>28</v>
      </c>
      <c r="E654" s="88" t="s">
        <v>903</v>
      </c>
      <c r="F654" s="15" t="s">
        <v>33</v>
      </c>
      <c r="G654" s="74">
        <v>624075.24</v>
      </c>
      <c r="H654" s="74">
        <v>1713916.16</v>
      </c>
      <c r="I654" s="74">
        <v>0</v>
      </c>
      <c r="J654" s="209"/>
      <c r="K654" s="231"/>
      <c r="L654" s="231"/>
      <c r="M654" s="231"/>
      <c r="N654" s="231"/>
      <c r="O654" s="231"/>
      <c r="P654" s="231"/>
      <c r="Q654" s="231"/>
      <c r="R654" s="231"/>
    </row>
    <row r="655" spans="1:18" ht="38.25">
      <c r="A655" s="16" t="s">
        <v>414</v>
      </c>
      <c r="B655" s="14">
        <v>774</v>
      </c>
      <c r="C655" s="15" t="s">
        <v>26</v>
      </c>
      <c r="D655" s="15" t="s">
        <v>28</v>
      </c>
      <c r="E655" s="88" t="s">
        <v>829</v>
      </c>
      <c r="F655" s="15"/>
      <c r="G655" s="8">
        <f>G656</f>
        <v>0</v>
      </c>
      <c r="H655" s="8">
        <f t="shared" ref="G655:I659" si="163">H656</f>
        <v>1000000</v>
      </c>
      <c r="I655" s="8">
        <f t="shared" si="163"/>
        <v>1000000</v>
      </c>
      <c r="J655" s="210"/>
    </row>
    <row r="656" spans="1:18" ht="25.5">
      <c r="A656" s="16" t="s">
        <v>30</v>
      </c>
      <c r="B656" s="14">
        <v>774</v>
      </c>
      <c r="C656" s="15" t="s">
        <v>26</v>
      </c>
      <c r="D656" s="15" t="s">
        <v>28</v>
      </c>
      <c r="E656" s="88" t="s">
        <v>829</v>
      </c>
      <c r="F656" s="15" t="s">
        <v>31</v>
      </c>
      <c r="G656" s="8">
        <f t="shared" si="163"/>
        <v>0</v>
      </c>
      <c r="H656" s="8">
        <f t="shared" si="163"/>
        <v>1000000</v>
      </c>
      <c r="I656" s="8">
        <f t="shared" si="163"/>
        <v>1000000</v>
      </c>
      <c r="J656" s="210"/>
    </row>
    <row r="657" spans="1:18">
      <c r="A657" s="16" t="s">
        <v>32</v>
      </c>
      <c r="B657" s="14">
        <v>774</v>
      </c>
      <c r="C657" s="15" t="s">
        <v>26</v>
      </c>
      <c r="D657" s="15" t="s">
        <v>28</v>
      </c>
      <c r="E657" s="88" t="s">
        <v>829</v>
      </c>
      <c r="F657" s="15" t="s">
        <v>33</v>
      </c>
      <c r="G657" s="8">
        <v>0</v>
      </c>
      <c r="H657" s="8">
        <v>1000000</v>
      </c>
      <c r="I657" s="8">
        <v>1000000</v>
      </c>
      <c r="J657" s="210"/>
    </row>
    <row r="658" spans="1:18" ht="25.5">
      <c r="A658" s="16" t="s">
        <v>947</v>
      </c>
      <c r="B658" s="14">
        <v>774</v>
      </c>
      <c r="C658" s="15" t="s">
        <v>26</v>
      </c>
      <c r="D658" s="15" t="s">
        <v>28</v>
      </c>
      <c r="E658" s="88" t="s">
        <v>946</v>
      </c>
      <c r="F658" s="15"/>
      <c r="G658" s="8">
        <f>G659</f>
        <v>141548686.66999999</v>
      </c>
      <c r="H658" s="8">
        <f t="shared" si="163"/>
        <v>18135000.010000002</v>
      </c>
      <c r="I658" s="8">
        <f t="shared" si="163"/>
        <v>0</v>
      </c>
      <c r="J658" s="210"/>
    </row>
    <row r="659" spans="1:18" ht="25.5">
      <c r="A659" s="16" t="s">
        <v>30</v>
      </c>
      <c r="B659" s="14">
        <v>774</v>
      </c>
      <c r="C659" s="15" t="s">
        <v>26</v>
      </c>
      <c r="D659" s="15" t="s">
        <v>28</v>
      </c>
      <c r="E659" s="88" t="s">
        <v>946</v>
      </c>
      <c r="F659" s="15" t="s">
        <v>31</v>
      </c>
      <c r="G659" s="8">
        <f t="shared" si="163"/>
        <v>141548686.66999999</v>
      </c>
      <c r="H659" s="8">
        <f t="shared" si="163"/>
        <v>18135000.010000002</v>
      </c>
      <c r="I659" s="8">
        <f t="shared" si="163"/>
        <v>0</v>
      </c>
      <c r="J659" s="210"/>
    </row>
    <row r="660" spans="1:18">
      <c r="A660" s="16" t="s">
        <v>32</v>
      </c>
      <c r="B660" s="14">
        <v>774</v>
      </c>
      <c r="C660" s="15" t="s">
        <v>26</v>
      </c>
      <c r="D660" s="15" t="s">
        <v>28</v>
      </c>
      <c r="E660" s="88" t="s">
        <v>946</v>
      </c>
      <c r="F660" s="15" t="s">
        <v>33</v>
      </c>
      <c r="G660" s="8">
        <v>141548686.66999999</v>
      </c>
      <c r="H660" s="8">
        <v>18135000.010000002</v>
      </c>
      <c r="I660" s="8">
        <v>0</v>
      </c>
      <c r="J660" s="210"/>
    </row>
    <row r="661" spans="1:18" s="3" customFormat="1" ht="30" customHeight="1">
      <c r="A661" s="86" t="s">
        <v>24</v>
      </c>
      <c r="B661" s="14">
        <v>774</v>
      </c>
      <c r="C661" s="15" t="s">
        <v>26</v>
      </c>
      <c r="D661" s="15" t="s">
        <v>28</v>
      </c>
      <c r="E661" s="15" t="s">
        <v>224</v>
      </c>
      <c r="F661" s="15"/>
      <c r="G661" s="74">
        <f t="shared" ref="G661:I662" si="164">G662</f>
        <v>104578.61</v>
      </c>
      <c r="H661" s="74">
        <f t="shared" si="164"/>
        <v>105000</v>
      </c>
      <c r="I661" s="74">
        <f t="shared" si="164"/>
        <v>105000</v>
      </c>
      <c r="J661" s="209"/>
      <c r="K661" s="231"/>
      <c r="L661" s="231"/>
      <c r="M661" s="231"/>
      <c r="N661" s="231"/>
      <c r="O661" s="231"/>
      <c r="P661" s="231"/>
      <c r="Q661" s="231"/>
      <c r="R661" s="231"/>
    </row>
    <row r="662" spans="1:18" s="3" customFormat="1" ht="24.75" customHeight="1">
      <c r="A662" s="86" t="s">
        <v>142</v>
      </c>
      <c r="B662" s="14">
        <v>774</v>
      </c>
      <c r="C662" s="15" t="s">
        <v>26</v>
      </c>
      <c r="D662" s="15" t="s">
        <v>28</v>
      </c>
      <c r="E662" s="15" t="s">
        <v>225</v>
      </c>
      <c r="F662" s="15"/>
      <c r="G662" s="74">
        <f t="shared" si="164"/>
        <v>104578.61</v>
      </c>
      <c r="H662" s="74">
        <f t="shared" si="164"/>
        <v>105000</v>
      </c>
      <c r="I662" s="74">
        <f t="shared" si="164"/>
        <v>105000</v>
      </c>
      <c r="J662" s="209"/>
      <c r="K662" s="231"/>
      <c r="L662" s="231"/>
      <c r="M662" s="231"/>
      <c r="N662" s="231"/>
      <c r="O662" s="231"/>
      <c r="P662" s="231"/>
      <c r="Q662" s="231"/>
      <c r="R662" s="231"/>
    </row>
    <row r="663" spans="1:18" s="18" customFormat="1" ht="25.5">
      <c r="A663" s="86" t="s">
        <v>30</v>
      </c>
      <c r="B663" s="15" t="s">
        <v>94</v>
      </c>
      <c r="C663" s="15" t="s">
        <v>26</v>
      </c>
      <c r="D663" s="15" t="s">
        <v>28</v>
      </c>
      <c r="E663" s="15" t="s">
        <v>225</v>
      </c>
      <c r="F663" s="15" t="s">
        <v>31</v>
      </c>
      <c r="G663" s="74">
        <f>G664</f>
        <v>104578.61</v>
      </c>
      <c r="H663" s="74">
        <f>H664</f>
        <v>105000</v>
      </c>
      <c r="I663" s="74">
        <f>I664</f>
        <v>105000</v>
      </c>
      <c r="J663" s="209"/>
      <c r="K663" s="232"/>
      <c r="L663" s="232"/>
      <c r="M663" s="232"/>
      <c r="N663" s="232"/>
      <c r="O663" s="232"/>
      <c r="P663" s="232"/>
      <c r="Q663" s="232"/>
      <c r="R663" s="232"/>
    </row>
    <row r="664" spans="1:18" s="18" customFormat="1">
      <c r="A664" s="86" t="s">
        <v>32</v>
      </c>
      <c r="B664" s="15" t="s">
        <v>94</v>
      </c>
      <c r="C664" s="15" t="s">
        <v>26</v>
      </c>
      <c r="D664" s="15" t="s">
        <v>28</v>
      </c>
      <c r="E664" s="15" t="s">
        <v>225</v>
      </c>
      <c r="F664" s="15" t="s">
        <v>33</v>
      </c>
      <c r="G664" s="74">
        <v>104578.61</v>
      </c>
      <c r="H664" s="74">
        <v>105000</v>
      </c>
      <c r="I664" s="74">
        <v>105000</v>
      </c>
      <c r="J664" s="209"/>
      <c r="K664" s="232"/>
      <c r="L664" s="232"/>
      <c r="M664" s="232"/>
      <c r="N664" s="232"/>
      <c r="O664" s="232"/>
      <c r="P664" s="232"/>
      <c r="Q664" s="232"/>
      <c r="R664" s="232"/>
    </row>
    <row r="665" spans="1:18" s="18" customFormat="1" ht="25.5" hidden="1" customHeight="1">
      <c r="A665" s="163" t="s">
        <v>483</v>
      </c>
      <c r="B665" s="14">
        <v>774</v>
      </c>
      <c r="C665" s="15" t="s">
        <v>26</v>
      </c>
      <c r="D665" s="15" t="s">
        <v>28</v>
      </c>
      <c r="E665" s="15" t="s">
        <v>220</v>
      </c>
      <c r="F665" s="15"/>
      <c r="G665" s="74">
        <f t="shared" ref="G665:I667" si="165">G666</f>
        <v>0</v>
      </c>
      <c r="H665" s="74">
        <f t="shared" si="165"/>
        <v>0</v>
      </c>
      <c r="I665" s="74">
        <f t="shared" si="165"/>
        <v>0</v>
      </c>
      <c r="J665" s="209"/>
      <c r="K665" s="232"/>
      <c r="L665" s="232"/>
      <c r="M665" s="232"/>
      <c r="N665" s="232"/>
      <c r="O665" s="232"/>
      <c r="P665" s="232"/>
      <c r="Q665" s="232"/>
      <c r="R665" s="232"/>
    </row>
    <row r="666" spans="1:18" s="18" customFormat="1" ht="25.5" hidden="1">
      <c r="A666" s="86" t="s">
        <v>99</v>
      </c>
      <c r="B666" s="15" t="s">
        <v>94</v>
      </c>
      <c r="C666" s="15" t="s">
        <v>26</v>
      </c>
      <c r="D666" s="15" t="s">
        <v>28</v>
      </c>
      <c r="E666" s="15" t="s">
        <v>221</v>
      </c>
      <c r="F666" s="15"/>
      <c r="G666" s="74">
        <f t="shared" si="165"/>
        <v>0</v>
      </c>
      <c r="H666" s="74">
        <f t="shared" si="165"/>
        <v>0</v>
      </c>
      <c r="I666" s="74">
        <f t="shared" si="165"/>
        <v>0</v>
      </c>
      <c r="J666" s="209"/>
      <c r="K666" s="232"/>
      <c r="L666" s="232"/>
      <c r="M666" s="232"/>
      <c r="N666" s="232"/>
      <c r="O666" s="232"/>
      <c r="P666" s="232"/>
      <c r="Q666" s="232"/>
      <c r="R666" s="232"/>
    </row>
    <row r="667" spans="1:18" s="18" customFormat="1" ht="30.75" hidden="1" customHeight="1">
      <c r="A667" s="86" t="s">
        <v>30</v>
      </c>
      <c r="B667" s="15" t="s">
        <v>94</v>
      </c>
      <c r="C667" s="15" t="s">
        <v>26</v>
      </c>
      <c r="D667" s="15" t="s">
        <v>28</v>
      </c>
      <c r="E667" s="15" t="s">
        <v>221</v>
      </c>
      <c r="F667" s="15" t="s">
        <v>31</v>
      </c>
      <c r="G667" s="74">
        <f t="shared" si="165"/>
        <v>0</v>
      </c>
      <c r="H667" s="74">
        <f t="shared" si="165"/>
        <v>0</v>
      </c>
      <c r="I667" s="74">
        <f t="shared" si="165"/>
        <v>0</v>
      </c>
      <c r="J667" s="209"/>
      <c r="K667" s="232"/>
      <c r="L667" s="232"/>
      <c r="M667" s="232"/>
      <c r="N667" s="232"/>
      <c r="O667" s="232"/>
      <c r="P667" s="232"/>
      <c r="Q667" s="232"/>
      <c r="R667" s="232"/>
    </row>
    <row r="668" spans="1:18" s="18" customFormat="1" hidden="1">
      <c r="A668" s="86" t="s">
        <v>32</v>
      </c>
      <c r="B668" s="15" t="s">
        <v>94</v>
      </c>
      <c r="C668" s="15" t="s">
        <v>26</v>
      </c>
      <c r="D668" s="15" t="s">
        <v>28</v>
      </c>
      <c r="E668" s="15" t="s">
        <v>221</v>
      </c>
      <c r="F668" s="15" t="s">
        <v>33</v>
      </c>
      <c r="G668" s="74"/>
      <c r="H668" s="74"/>
      <c r="I668" s="74"/>
      <c r="J668" s="209"/>
      <c r="K668" s="232"/>
      <c r="L668" s="232"/>
      <c r="M668" s="232"/>
      <c r="N668" s="232"/>
      <c r="O668" s="232"/>
      <c r="P668" s="232"/>
      <c r="Q668" s="232"/>
      <c r="R668" s="232"/>
    </row>
    <row r="669" spans="1:18" s="18" customFormat="1" ht="38.25" hidden="1">
      <c r="A669" s="86" t="s">
        <v>460</v>
      </c>
      <c r="B669" s="15" t="s">
        <v>94</v>
      </c>
      <c r="C669" s="15" t="s">
        <v>26</v>
      </c>
      <c r="D669" s="15" t="s">
        <v>28</v>
      </c>
      <c r="E669" s="15" t="s">
        <v>459</v>
      </c>
      <c r="F669" s="15"/>
      <c r="G669" s="74">
        <f>G670</f>
        <v>0</v>
      </c>
      <c r="H669" s="74">
        <f t="shared" ref="H669:I670" si="166">H670</f>
        <v>0</v>
      </c>
      <c r="I669" s="74">
        <f t="shared" si="166"/>
        <v>0</v>
      </c>
      <c r="J669" s="209"/>
      <c r="K669" s="232"/>
      <c r="L669" s="232"/>
      <c r="M669" s="232"/>
      <c r="N669" s="232"/>
      <c r="O669" s="232"/>
      <c r="P669" s="232"/>
      <c r="Q669" s="232"/>
      <c r="R669" s="232"/>
    </row>
    <row r="670" spans="1:18" s="18" customFormat="1" ht="52.5" hidden="1" customHeight="1">
      <c r="A670" s="16" t="s">
        <v>745</v>
      </c>
      <c r="B670" s="15" t="s">
        <v>94</v>
      </c>
      <c r="C670" s="15" t="s">
        <v>26</v>
      </c>
      <c r="D670" s="15" t="s">
        <v>28</v>
      </c>
      <c r="E670" s="15" t="s">
        <v>746</v>
      </c>
      <c r="F670" s="15"/>
      <c r="G670" s="74">
        <f>G671</f>
        <v>0</v>
      </c>
      <c r="H670" s="74">
        <f t="shared" si="166"/>
        <v>0</v>
      </c>
      <c r="I670" s="74">
        <f t="shared" si="166"/>
        <v>0</v>
      </c>
      <c r="J670" s="209"/>
      <c r="K670" s="232"/>
      <c r="L670" s="232"/>
      <c r="M670" s="232"/>
      <c r="N670" s="232"/>
      <c r="O670" s="232"/>
      <c r="P670" s="232"/>
      <c r="Q670" s="232"/>
      <c r="R670" s="232"/>
    </row>
    <row r="671" spans="1:18" s="18" customFormat="1" ht="25.5" hidden="1">
      <c r="A671" s="16" t="s">
        <v>96</v>
      </c>
      <c r="B671" s="15" t="s">
        <v>94</v>
      </c>
      <c r="C671" s="15" t="s">
        <v>26</v>
      </c>
      <c r="D671" s="15" t="s">
        <v>28</v>
      </c>
      <c r="E671" s="15" t="s">
        <v>746</v>
      </c>
      <c r="F671" s="15" t="s">
        <v>349</v>
      </c>
      <c r="G671" s="74"/>
      <c r="H671" s="74"/>
      <c r="I671" s="74"/>
      <c r="J671" s="209"/>
      <c r="K671" s="232"/>
      <c r="L671" s="232"/>
      <c r="M671" s="232"/>
      <c r="N671" s="232"/>
      <c r="O671" s="232"/>
      <c r="P671" s="232"/>
      <c r="Q671" s="232"/>
      <c r="R671" s="232"/>
    </row>
    <row r="672" spans="1:18" s="18" customFormat="1" ht="89.25" hidden="1">
      <c r="A672" s="50" t="s">
        <v>421</v>
      </c>
      <c r="B672" s="15" t="s">
        <v>94</v>
      </c>
      <c r="C672" s="15" t="s">
        <v>26</v>
      </c>
      <c r="D672" s="15" t="s">
        <v>28</v>
      </c>
      <c r="E672" s="15" t="s">
        <v>746</v>
      </c>
      <c r="F672" s="15" t="s">
        <v>420</v>
      </c>
      <c r="G672" s="74"/>
      <c r="H672" s="74"/>
      <c r="I672" s="74"/>
      <c r="J672" s="209"/>
      <c r="K672" s="232"/>
      <c r="L672" s="232"/>
      <c r="M672" s="232"/>
      <c r="N672" s="232"/>
      <c r="O672" s="232"/>
      <c r="P672" s="232"/>
      <c r="Q672" s="232"/>
      <c r="R672" s="232"/>
    </row>
    <row r="673" spans="1:18" s="18" customFormat="1" ht="38.25" hidden="1">
      <c r="A673" s="86" t="s">
        <v>460</v>
      </c>
      <c r="B673" s="15" t="s">
        <v>94</v>
      </c>
      <c r="C673" s="15" t="s">
        <v>26</v>
      </c>
      <c r="D673" s="15" t="s">
        <v>28</v>
      </c>
      <c r="E673" s="15" t="s">
        <v>459</v>
      </c>
      <c r="F673" s="15"/>
      <c r="G673" s="74">
        <f>G674</f>
        <v>0</v>
      </c>
      <c r="H673" s="74">
        <f t="shared" ref="H673:I673" si="167">H674</f>
        <v>0</v>
      </c>
      <c r="I673" s="74">
        <f t="shared" si="167"/>
        <v>0</v>
      </c>
      <c r="J673" s="209"/>
      <c r="K673" s="232"/>
      <c r="L673" s="232"/>
      <c r="M673" s="232"/>
      <c r="N673" s="232"/>
      <c r="O673" s="232"/>
      <c r="P673" s="232"/>
      <c r="Q673" s="232"/>
      <c r="R673" s="232"/>
    </row>
    <row r="674" spans="1:18" s="18" customFormat="1" ht="52.5" hidden="1" customHeight="1">
      <c r="A674" s="16" t="s">
        <v>745</v>
      </c>
      <c r="B674" s="15" t="s">
        <v>94</v>
      </c>
      <c r="C674" s="15" t="s">
        <v>26</v>
      </c>
      <c r="D674" s="15" t="s">
        <v>28</v>
      </c>
      <c r="E674" s="15" t="s">
        <v>746</v>
      </c>
      <c r="F674" s="15"/>
      <c r="G674" s="74">
        <f>G675</f>
        <v>0</v>
      </c>
      <c r="H674" s="74">
        <f t="shared" ref="H674:I674" si="168">H675</f>
        <v>0</v>
      </c>
      <c r="I674" s="74">
        <f t="shared" si="168"/>
        <v>0</v>
      </c>
      <c r="J674" s="209"/>
      <c r="K674" s="232"/>
      <c r="L674" s="232"/>
      <c r="M674" s="232"/>
      <c r="N674" s="232"/>
      <c r="O674" s="232"/>
      <c r="P674" s="232"/>
      <c r="Q674" s="232"/>
      <c r="R674" s="232"/>
    </row>
    <row r="675" spans="1:18" s="18" customFormat="1" ht="25.5" hidden="1">
      <c r="A675" s="16" t="s">
        <v>96</v>
      </c>
      <c r="B675" s="15" t="s">
        <v>94</v>
      </c>
      <c r="C675" s="15" t="s">
        <v>26</v>
      </c>
      <c r="D675" s="15" t="s">
        <v>28</v>
      </c>
      <c r="E675" s="15" t="s">
        <v>746</v>
      </c>
      <c r="F675" s="15" t="s">
        <v>349</v>
      </c>
      <c r="G675" s="74">
        <f>G676</f>
        <v>0</v>
      </c>
      <c r="H675" s="74">
        <f t="shared" ref="H675:I675" si="169">H676</f>
        <v>0</v>
      </c>
      <c r="I675" s="74">
        <f t="shared" si="169"/>
        <v>0</v>
      </c>
      <c r="J675" s="209"/>
      <c r="K675" s="232"/>
      <c r="L675" s="232"/>
      <c r="M675" s="232"/>
      <c r="N675" s="232"/>
      <c r="O675" s="232"/>
      <c r="P675" s="232"/>
      <c r="Q675" s="232"/>
      <c r="R675" s="232"/>
    </row>
    <row r="676" spans="1:18" s="18" customFormat="1" ht="89.25" hidden="1">
      <c r="A676" s="50" t="s">
        <v>421</v>
      </c>
      <c r="B676" s="15" t="s">
        <v>94</v>
      </c>
      <c r="C676" s="15" t="s">
        <v>26</v>
      </c>
      <c r="D676" s="15" t="s">
        <v>28</v>
      </c>
      <c r="E676" s="15" t="s">
        <v>746</v>
      </c>
      <c r="F676" s="15" t="s">
        <v>420</v>
      </c>
      <c r="G676" s="74"/>
      <c r="H676" s="74"/>
      <c r="I676" s="74"/>
      <c r="J676" s="209"/>
      <c r="K676" s="232"/>
      <c r="L676" s="232"/>
      <c r="M676" s="232"/>
      <c r="N676" s="232"/>
      <c r="O676" s="232"/>
      <c r="P676" s="232"/>
      <c r="Q676" s="232"/>
      <c r="R676" s="232"/>
    </row>
    <row r="677" spans="1:18" s="18" customFormat="1" ht="51" hidden="1">
      <c r="A677" s="16" t="s">
        <v>514</v>
      </c>
      <c r="B677" s="15" t="s">
        <v>94</v>
      </c>
      <c r="C677" s="15" t="s">
        <v>26</v>
      </c>
      <c r="D677" s="15" t="s">
        <v>28</v>
      </c>
      <c r="E677" s="15" t="s">
        <v>214</v>
      </c>
      <c r="F677" s="15"/>
      <c r="G677" s="74">
        <f>G678</f>
        <v>0</v>
      </c>
      <c r="H677" s="74">
        <f>H678+H681</f>
        <v>0</v>
      </c>
      <c r="I677" s="74">
        <f t="shared" ref="H677:I679" si="170">I678</f>
        <v>0</v>
      </c>
      <c r="J677" s="209"/>
      <c r="K677" s="232"/>
      <c r="L677" s="232"/>
      <c r="M677" s="232"/>
      <c r="N677" s="232"/>
      <c r="O677" s="232"/>
      <c r="P677" s="232"/>
      <c r="Q677" s="232"/>
      <c r="R677" s="232"/>
    </row>
    <row r="678" spans="1:18" s="18" customFormat="1" ht="25.5" hidden="1">
      <c r="A678" s="16" t="s">
        <v>506</v>
      </c>
      <c r="B678" s="15" t="s">
        <v>94</v>
      </c>
      <c r="C678" s="15" t="s">
        <v>26</v>
      </c>
      <c r="D678" s="15" t="s">
        <v>28</v>
      </c>
      <c r="E678" s="15" t="s">
        <v>505</v>
      </c>
      <c r="F678" s="15"/>
      <c r="G678" s="74">
        <f>G679</f>
        <v>0</v>
      </c>
      <c r="H678" s="74">
        <f t="shared" si="170"/>
        <v>0</v>
      </c>
      <c r="I678" s="74">
        <f t="shared" si="170"/>
        <v>0</v>
      </c>
      <c r="J678" s="209"/>
      <c r="K678" s="232"/>
      <c r="L678" s="232"/>
      <c r="M678" s="232"/>
      <c r="N678" s="232"/>
      <c r="O678" s="232"/>
      <c r="P678" s="232"/>
      <c r="Q678" s="232"/>
      <c r="R678" s="232"/>
    </row>
    <row r="679" spans="1:18" s="18" customFormat="1" ht="36" hidden="1" customHeight="1">
      <c r="A679" s="16" t="s">
        <v>96</v>
      </c>
      <c r="B679" s="15" t="s">
        <v>94</v>
      </c>
      <c r="C679" s="15" t="s">
        <v>26</v>
      </c>
      <c r="D679" s="15" t="s">
        <v>28</v>
      </c>
      <c r="E679" s="15" t="s">
        <v>505</v>
      </c>
      <c r="F679" s="15" t="s">
        <v>349</v>
      </c>
      <c r="G679" s="74">
        <f>G680</f>
        <v>0</v>
      </c>
      <c r="H679" s="74">
        <f t="shared" si="170"/>
        <v>0</v>
      </c>
      <c r="I679" s="74">
        <f t="shared" si="170"/>
        <v>0</v>
      </c>
      <c r="J679" s="209"/>
      <c r="K679" s="232"/>
      <c r="L679" s="232"/>
      <c r="M679" s="232"/>
      <c r="N679" s="232"/>
      <c r="O679" s="232"/>
      <c r="P679" s="232"/>
      <c r="Q679" s="232"/>
      <c r="R679" s="232"/>
    </row>
    <row r="680" spans="1:18" s="18" customFormat="1" ht="99" hidden="1" customHeight="1">
      <c r="A680" s="50" t="s">
        <v>421</v>
      </c>
      <c r="B680" s="15" t="s">
        <v>94</v>
      </c>
      <c r="C680" s="15" t="s">
        <v>26</v>
      </c>
      <c r="D680" s="15" t="s">
        <v>28</v>
      </c>
      <c r="E680" s="15" t="s">
        <v>505</v>
      </c>
      <c r="F680" s="15" t="s">
        <v>420</v>
      </c>
      <c r="G680" s="74">
        <v>0</v>
      </c>
      <c r="H680" s="74"/>
      <c r="I680" s="74">
        <v>0</v>
      </c>
      <c r="J680" s="209"/>
      <c r="K680" s="232"/>
      <c r="L680" s="232"/>
      <c r="M680" s="232"/>
      <c r="N680" s="232"/>
      <c r="O680" s="232"/>
      <c r="P680" s="232"/>
      <c r="Q680" s="232"/>
      <c r="R680" s="232"/>
    </row>
    <row r="681" spans="1:18" s="18" customFormat="1" ht="25.5" hidden="1">
      <c r="A681" s="16" t="s">
        <v>508</v>
      </c>
      <c r="B681" s="15" t="s">
        <v>94</v>
      </c>
      <c r="C681" s="15" t="s">
        <v>26</v>
      </c>
      <c r="D681" s="15" t="s">
        <v>28</v>
      </c>
      <c r="E681" s="15" t="s">
        <v>507</v>
      </c>
      <c r="F681" s="15"/>
      <c r="G681" s="74">
        <f>G682</f>
        <v>0</v>
      </c>
      <c r="H681" s="74">
        <f t="shared" ref="H681:I682" si="171">H682</f>
        <v>0</v>
      </c>
      <c r="I681" s="74">
        <f t="shared" si="171"/>
        <v>0</v>
      </c>
      <c r="J681" s="209"/>
      <c r="K681" s="232"/>
      <c r="L681" s="232"/>
      <c r="M681" s="232"/>
      <c r="N681" s="232"/>
      <c r="O681" s="232"/>
      <c r="P681" s="232"/>
      <c r="Q681" s="232"/>
      <c r="R681" s="232"/>
    </row>
    <row r="682" spans="1:18" s="18" customFormat="1" ht="36" hidden="1" customHeight="1">
      <c r="A682" s="16" t="s">
        <v>96</v>
      </c>
      <c r="B682" s="15" t="s">
        <v>94</v>
      </c>
      <c r="C682" s="15" t="s">
        <v>26</v>
      </c>
      <c r="D682" s="15" t="s">
        <v>28</v>
      </c>
      <c r="E682" s="15" t="s">
        <v>507</v>
      </c>
      <c r="F682" s="15" t="s">
        <v>349</v>
      </c>
      <c r="G682" s="74">
        <f>G683</f>
        <v>0</v>
      </c>
      <c r="H682" s="74">
        <f t="shared" si="171"/>
        <v>0</v>
      </c>
      <c r="I682" s="74">
        <f t="shared" si="171"/>
        <v>0</v>
      </c>
      <c r="J682" s="209"/>
      <c r="K682" s="232"/>
      <c r="L682" s="232"/>
      <c r="M682" s="232"/>
      <c r="N682" s="232"/>
      <c r="O682" s="232"/>
      <c r="P682" s="232"/>
      <c r="Q682" s="232"/>
      <c r="R682" s="232"/>
    </row>
    <row r="683" spans="1:18" s="18" customFormat="1" ht="99" hidden="1" customHeight="1">
      <c r="A683" s="50" t="s">
        <v>421</v>
      </c>
      <c r="B683" s="15" t="s">
        <v>94</v>
      </c>
      <c r="C683" s="15" t="s">
        <v>26</v>
      </c>
      <c r="D683" s="15" t="s">
        <v>28</v>
      </c>
      <c r="E683" s="15" t="s">
        <v>507</v>
      </c>
      <c r="F683" s="15" t="s">
        <v>420</v>
      </c>
      <c r="G683" s="74">
        <v>0</v>
      </c>
      <c r="H683" s="74"/>
      <c r="I683" s="74">
        <v>0</v>
      </c>
      <c r="J683" s="209"/>
      <c r="K683" s="232"/>
      <c r="L683" s="232"/>
      <c r="M683" s="232"/>
      <c r="N683" s="232"/>
      <c r="O683" s="232"/>
      <c r="P683" s="232"/>
      <c r="Q683" s="232"/>
      <c r="R683" s="232"/>
    </row>
    <row r="684" spans="1:18" s="80" customFormat="1" ht="24.75" hidden="1" customHeight="1">
      <c r="A684" s="37" t="s">
        <v>169</v>
      </c>
      <c r="B684" s="15" t="s">
        <v>94</v>
      </c>
      <c r="C684" s="15" t="s">
        <v>26</v>
      </c>
      <c r="D684" s="15" t="s">
        <v>28</v>
      </c>
      <c r="E684" s="15" t="s">
        <v>234</v>
      </c>
      <c r="F684" s="79"/>
      <c r="G684" s="74">
        <f>G685</f>
        <v>0</v>
      </c>
      <c r="H684" s="74">
        <v>0</v>
      </c>
      <c r="I684" s="74">
        <v>0</v>
      </c>
      <c r="J684" s="209"/>
      <c r="K684" s="248"/>
      <c r="L684" s="249"/>
      <c r="M684" s="249"/>
      <c r="N684" s="249"/>
      <c r="O684" s="249"/>
      <c r="P684" s="249"/>
      <c r="Q684" s="249"/>
      <c r="R684" s="249"/>
    </row>
    <row r="685" spans="1:18" ht="25.5" hidden="1">
      <c r="A685" s="167" t="s">
        <v>169</v>
      </c>
      <c r="B685" s="15" t="s">
        <v>94</v>
      </c>
      <c r="C685" s="15" t="s">
        <v>26</v>
      </c>
      <c r="D685" s="15" t="s">
        <v>28</v>
      </c>
      <c r="E685" s="15" t="s">
        <v>276</v>
      </c>
      <c r="F685" s="14"/>
      <c r="G685" s="74">
        <f>G686</f>
        <v>0</v>
      </c>
      <c r="H685" s="74">
        <v>0</v>
      </c>
      <c r="I685" s="74">
        <v>0</v>
      </c>
      <c r="J685" s="209"/>
      <c r="K685" s="241"/>
    </row>
    <row r="686" spans="1:18" hidden="1">
      <c r="A686" s="86" t="s">
        <v>63</v>
      </c>
      <c r="B686" s="15" t="s">
        <v>94</v>
      </c>
      <c r="C686" s="15" t="s">
        <v>26</v>
      </c>
      <c r="D686" s="15" t="s">
        <v>28</v>
      </c>
      <c r="E686" s="15" t="s">
        <v>276</v>
      </c>
      <c r="F686" s="15" t="s">
        <v>31</v>
      </c>
      <c r="G686" s="74">
        <f>G687</f>
        <v>0</v>
      </c>
      <c r="H686" s="74">
        <f>H687</f>
        <v>0</v>
      </c>
      <c r="I686" s="74">
        <f>I687</f>
        <v>0</v>
      </c>
      <c r="J686" s="209"/>
      <c r="K686" s="241"/>
    </row>
    <row r="687" spans="1:18" ht="19.5" hidden="1" customHeight="1">
      <c r="A687" s="86" t="s">
        <v>180</v>
      </c>
      <c r="B687" s="15" t="s">
        <v>94</v>
      </c>
      <c r="C687" s="15" t="s">
        <v>26</v>
      </c>
      <c r="D687" s="15" t="s">
        <v>28</v>
      </c>
      <c r="E687" s="15" t="s">
        <v>276</v>
      </c>
      <c r="F687" s="15" t="s">
        <v>33</v>
      </c>
      <c r="G687" s="74"/>
      <c r="H687" s="74">
        <f>'прил 5,'!H230</f>
        <v>0</v>
      </c>
      <c r="I687" s="74">
        <f>'прил 5,'!I230</f>
        <v>0</v>
      </c>
      <c r="J687" s="209"/>
      <c r="K687" s="241"/>
    </row>
    <row r="688" spans="1:18" ht="30" hidden="1" customHeight="1">
      <c r="A688" s="86" t="s">
        <v>334</v>
      </c>
      <c r="B688" s="15" t="s">
        <v>94</v>
      </c>
      <c r="C688" s="15" t="s">
        <v>26</v>
      </c>
      <c r="D688" s="15" t="s">
        <v>28</v>
      </c>
      <c r="E688" s="15" t="s">
        <v>211</v>
      </c>
      <c r="F688" s="15"/>
      <c r="G688" s="74">
        <f>G689</f>
        <v>0</v>
      </c>
      <c r="H688" s="74"/>
      <c r="I688" s="74"/>
      <c r="J688" s="209"/>
      <c r="K688" s="241"/>
    </row>
    <row r="689" spans="1:18" ht="29.25" hidden="1" customHeight="1">
      <c r="A689" s="16" t="s">
        <v>30</v>
      </c>
      <c r="B689" s="15" t="s">
        <v>94</v>
      </c>
      <c r="C689" s="15" t="s">
        <v>26</v>
      </c>
      <c r="D689" s="15" t="s">
        <v>28</v>
      </c>
      <c r="E689" s="15" t="s">
        <v>211</v>
      </c>
      <c r="F689" s="15" t="s">
        <v>31</v>
      </c>
      <c r="G689" s="74">
        <f>G690</f>
        <v>0</v>
      </c>
      <c r="H689" s="74"/>
      <c r="I689" s="74"/>
      <c r="J689" s="209"/>
      <c r="K689" s="241"/>
    </row>
    <row r="690" spans="1:18" ht="19.5" hidden="1" customHeight="1">
      <c r="A690" s="16" t="s">
        <v>32</v>
      </c>
      <c r="B690" s="15" t="s">
        <v>94</v>
      </c>
      <c r="C690" s="15" t="s">
        <v>26</v>
      </c>
      <c r="D690" s="15" t="s">
        <v>28</v>
      </c>
      <c r="E690" s="15" t="s">
        <v>211</v>
      </c>
      <c r="F690" s="15" t="s">
        <v>33</v>
      </c>
      <c r="G690" s="74"/>
      <c r="H690" s="74"/>
      <c r="I690" s="74"/>
      <c r="J690" s="209"/>
      <c r="K690" s="241"/>
    </row>
    <row r="691" spans="1:18" s="194" customFormat="1" ht="30.75" hidden="1" customHeight="1">
      <c r="A691" s="37" t="s">
        <v>273</v>
      </c>
      <c r="B691" s="15" t="s">
        <v>94</v>
      </c>
      <c r="C691" s="15" t="s">
        <v>26</v>
      </c>
      <c r="D691" s="15" t="s">
        <v>28</v>
      </c>
      <c r="E691" s="15" t="s">
        <v>571</v>
      </c>
      <c r="F691" s="15"/>
      <c r="G691" s="74">
        <f>G692</f>
        <v>0</v>
      </c>
      <c r="H691" s="193">
        <v>0</v>
      </c>
      <c r="I691" s="193">
        <v>0</v>
      </c>
      <c r="J691" s="225"/>
      <c r="K691" s="238"/>
      <c r="L691" s="238"/>
      <c r="M691" s="238"/>
      <c r="N691" s="238"/>
      <c r="O691" s="238"/>
      <c r="P691" s="238"/>
      <c r="Q691" s="238"/>
      <c r="R691" s="238"/>
    </row>
    <row r="692" spans="1:18" ht="30.75" hidden="1" customHeight="1">
      <c r="A692" s="16" t="s">
        <v>273</v>
      </c>
      <c r="B692" s="15" t="s">
        <v>94</v>
      </c>
      <c r="C692" s="15" t="s">
        <v>26</v>
      </c>
      <c r="D692" s="15" t="s">
        <v>28</v>
      </c>
      <c r="E692" s="15" t="s">
        <v>572</v>
      </c>
      <c r="F692" s="15"/>
      <c r="G692" s="74">
        <f>G699</f>
        <v>0</v>
      </c>
      <c r="H692" s="74">
        <v>0</v>
      </c>
      <c r="I692" s="74">
        <v>0</v>
      </c>
      <c r="J692" s="209"/>
    </row>
    <row r="693" spans="1:18" ht="30.75" hidden="1" customHeight="1">
      <c r="A693" s="16" t="s">
        <v>36</v>
      </c>
      <c r="B693" s="15" t="s">
        <v>94</v>
      </c>
      <c r="C693" s="15" t="s">
        <v>26</v>
      </c>
      <c r="D693" s="15" t="s">
        <v>28</v>
      </c>
      <c r="E693" s="15" t="s">
        <v>572</v>
      </c>
      <c r="F693" s="15" t="s">
        <v>37</v>
      </c>
      <c r="G693" s="74">
        <f>G694</f>
        <v>45000</v>
      </c>
      <c r="H693" s="74">
        <v>0</v>
      </c>
      <c r="I693" s="74">
        <v>0</v>
      </c>
      <c r="J693" s="209"/>
    </row>
    <row r="694" spans="1:18" ht="30.75" hidden="1" customHeight="1">
      <c r="A694" s="16" t="s">
        <v>38</v>
      </c>
      <c r="B694" s="15" t="s">
        <v>94</v>
      </c>
      <c r="C694" s="15" t="s">
        <v>26</v>
      </c>
      <c r="D694" s="15" t="s">
        <v>28</v>
      </c>
      <c r="E694" s="15" t="s">
        <v>572</v>
      </c>
      <c r="F694" s="15" t="s">
        <v>39</v>
      </c>
      <c r="G694" s="74">
        <f>'прил 5,'!G1142</f>
        <v>45000</v>
      </c>
      <c r="H694" s="74">
        <v>0</v>
      </c>
      <c r="I694" s="74">
        <v>0</v>
      </c>
      <c r="J694" s="209"/>
    </row>
    <row r="695" spans="1:18" ht="23.25" hidden="1" customHeight="1">
      <c r="A695" s="16" t="s">
        <v>148</v>
      </c>
      <c r="B695" s="15" t="s">
        <v>94</v>
      </c>
      <c r="C695" s="15" t="s">
        <v>26</v>
      </c>
      <c r="D695" s="15" t="s">
        <v>28</v>
      </c>
      <c r="E695" s="15" t="s">
        <v>572</v>
      </c>
      <c r="F695" s="15" t="s">
        <v>149</v>
      </c>
      <c r="G695" s="74">
        <f>G696</f>
        <v>1186637</v>
      </c>
      <c r="H695" s="74">
        <v>0</v>
      </c>
      <c r="I695" s="74">
        <v>0</v>
      </c>
      <c r="J695" s="209"/>
    </row>
    <row r="696" spans="1:18" ht="30.75" hidden="1" customHeight="1">
      <c r="A696" s="16" t="s">
        <v>150</v>
      </c>
      <c r="B696" s="15" t="s">
        <v>94</v>
      </c>
      <c r="C696" s="15" t="s">
        <v>26</v>
      </c>
      <c r="D696" s="15" t="s">
        <v>28</v>
      </c>
      <c r="E696" s="15" t="s">
        <v>572</v>
      </c>
      <c r="F696" s="15" t="s">
        <v>151</v>
      </c>
      <c r="G696" s="74">
        <f>'прил 5,'!G635</f>
        <v>1186637</v>
      </c>
      <c r="H696" s="74">
        <v>0</v>
      </c>
      <c r="I696" s="74">
        <v>0</v>
      </c>
      <c r="J696" s="209"/>
    </row>
    <row r="697" spans="1:18" ht="21.75" hidden="1" customHeight="1">
      <c r="A697" s="16" t="s">
        <v>156</v>
      </c>
      <c r="B697" s="15" t="s">
        <v>94</v>
      </c>
      <c r="C697" s="15" t="s">
        <v>26</v>
      </c>
      <c r="D697" s="15" t="s">
        <v>28</v>
      </c>
      <c r="E697" s="15" t="s">
        <v>572</v>
      </c>
      <c r="F697" s="15" t="s">
        <v>157</v>
      </c>
      <c r="G697" s="74">
        <f>G698</f>
        <v>0</v>
      </c>
      <c r="H697" s="74">
        <v>0</v>
      </c>
      <c r="I697" s="74">
        <v>0</v>
      </c>
      <c r="J697" s="209"/>
    </row>
    <row r="698" spans="1:18" ht="22.5" hidden="1" customHeight="1">
      <c r="A698" s="16" t="s">
        <v>178</v>
      </c>
      <c r="B698" s="15" t="s">
        <v>94</v>
      </c>
      <c r="C698" s="15" t="s">
        <v>26</v>
      </c>
      <c r="D698" s="15" t="s">
        <v>28</v>
      </c>
      <c r="E698" s="15" t="s">
        <v>572</v>
      </c>
      <c r="F698" s="15" t="s">
        <v>179</v>
      </c>
      <c r="G698" s="74"/>
      <c r="H698" s="74">
        <v>0</v>
      </c>
      <c r="I698" s="74">
        <v>0</v>
      </c>
      <c r="J698" s="209"/>
    </row>
    <row r="699" spans="1:18" ht="25.5" hidden="1">
      <c r="A699" s="16" t="s">
        <v>30</v>
      </c>
      <c r="B699" s="15" t="s">
        <v>94</v>
      </c>
      <c r="C699" s="15" t="s">
        <v>26</v>
      </c>
      <c r="D699" s="15" t="s">
        <v>28</v>
      </c>
      <c r="E699" s="15" t="s">
        <v>572</v>
      </c>
      <c r="F699" s="15" t="s">
        <v>31</v>
      </c>
      <c r="G699" s="8">
        <f t="shared" ref="G699:I699" si="172">G700</f>
        <v>0</v>
      </c>
      <c r="H699" s="8">
        <f t="shared" si="172"/>
        <v>0</v>
      </c>
      <c r="I699" s="8">
        <f t="shared" si="172"/>
        <v>0</v>
      </c>
      <c r="J699" s="210"/>
    </row>
    <row r="700" spans="1:18" hidden="1">
      <c r="A700" s="16" t="s">
        <v>32</v>
      </c>
      <c r="B700" s="15" t="s">
        <v>94</v>
      </c>
      <c r="C700" s="15" t="s">
        <v>26</v>
      </c>
      <c r="D700" s="15" t="s">
        <v>28</v>
      </c>
      <c r="E700" s="15" t="s">
        <v>572</v>
      </c>
      <c r="F700" s="15" t="s">
        <v>33</v>
      </c>
      <c r="G700" s="8"/>
      <c r="H700" s="8"/>
      <c r="I700" s="8"/>
      <c r="J700" s="210"/>
    </row>
    <row r="701" spans="1:18" s="194" customFormat="1" ht="30.75" hidden="1" customHeight="1">
      <c r="A701" s="37" t="s">
        <v>169</v>
      </c>
      <c r="B701" s="15" t="s">
        <v>94</v>
      </c>
      <c r="C701" s="15" t="s">
        <v>26</v>
      </c>
      <c r="D701" s="15" t="s">
        <v>28</v>
      </c>
      <c r="E701" s="15" t="s">
        <v>234</v>
      </c>
      <c r="F701" s="15"/>
      <c r="G701" s="74">
        <f>G702</f>
        <v>0</v>
      </c>
      <c r="H701" s="193">
        <v>0</v>
      </c>
      <c r="I701" s="193">
        <v>0</v>
      </c>
      <c r="J701" s="225"/>
      <c r="K701" s="238"/>
      <c r="L701" s="238"/>
      <c r="M701" s="238"/>
      <c r="N701" s="238"/>
      <c r="O701" s="238"/>
      <c r="P701" s="238"/>
      <c r="Q701" s="238"/>
      <c r="R701" s="238"/>
    </row>
    <row r="702" spans="1:18" ht="30.75" hidden="1" customHeight="1">
      <c r="A702" s="16" t="s">
        <v>169</v>
      </c>
      <c r="B702" s="15" t="s">
        <v>94</v>
      </c>
      <c r="C702" s="15" t="s">
        <v>26</v>
      </c>
      <c r="D702" s="15" t="s">
        <v>28</v>
      </c>
      <c r="E702" s="15" t="s">
        <v>830</v>
      </c>
      <c r="F702" s="15"/>
      <c r="G702" s="74">
        <f>G709</f>
        <v>0</v>
      </c>
      <c r="H702" s="74">
        <v>0</v>
      </c>
      <c r="I702" s="74">
        <v>0</v>
      </c>
      <c r="J702" s="209"/>
    </row>
    <row r="703" spans="1:18" ht="30.75" hidden="1" customHeight="1">
      <c r="A703" s="16" t="s">
        <v>36</v>
      </c>
      <c r="B703" s="15" t="s">
        <v>94</v>
      </c>
      <c r="C703" s="15" t="s">
        <v>26</v>
      </c>
      <c r="D703" s="15" t="s">
        <v>28</v>
      </c>
      <c r="E703" s="15" t="s">
        <v>572</v>
      </c>
      <c r="F703" s="15" t="s">
        <v>37</v>
      </c>
      <c r="G703" s="74">
        <f>G704</f>
        <v>6721909</v>
      </c>
      <c r="H703" s="74">
        <v>0</v>
      </c>
      <c r="I703" s="74">
        <v>0</v>
      </c>
      <c r="J703" s="209"/>
    </row>
    <row r="704" spans="1:18" ht="30.75" hidden="1" customHeight="1">
      <c r="A704" s="16" t="s">
        <v>38</v>
      </c>
      <c r="B704" s="15" t="s">
        <v>94</v>
      </c>
      <c r="C704" s="15" t="s">
        <v>26</v>
      </c>
      <c r="D704" s="15" t="s">
        <v>28</v>
      </c>
      <c r="E704" s="15" t="s">
        <v>572</v>
      </c>
      <c r="F704" s="15" t="s">
        <v>39</v>
      </c>
      <c r="G704" s="74">
        <f>'прил 5,'!G1155</f>
        <v>6721909</v>
      </c>
      <c r="H704" s="74">
        <v>0</v>
      </c>
      <c r="I704" s="74">
        <v>0</v>
      </c>
      <c r="J704" s="209"/>
    </row>
    <row r="705" spans="1:18" ht="23.25" hidden="1" customHeight="1">
      <c r="A705" s="16" t="s">
        <v>148</v>
      </c>
      <c r="B705" s="15" t="s">
        <v>94</v>
      </c>
      <c r="C705" s="15" t="s">
        <v>26</v>
      </c>
      <c r="D705" s="15" t="s">
        <v>28</v>
      </c>
      <c r="E705" s="15" t="s">
        <v>572</v>
      </c>
      <c r="F705" s="15" t="s">
        <v>149</v>
      </c>
      <c r="G705" s="74">
        <f>G706</f>
        <v>3773741</v>
      </c>
      <c r="H705" s="74">
        <v>0</v>
      </c>
      <c r="I705" s="74">
        <v>0</v>
      </c>
      <c r="J705" s="209"/>
    </row>
    <row r="706" spans="1:18" ht="30.75" hidden="1" customHeight="1">
      <c r="A706" s="16" t="s">
        <v>150</v>
      </c>
      <c r="B706" s="15" t="s">
        <v>94</v>
      </c>
      <c r="C706" s="15" t="s">
        <v>26</v>
      </c>
      <c r="D706" s="15" t="s">
        <v>28</v>
      </c>
      <c r="E706" s="15" t="s">
        <v>572</v>
      </c>
      <c r="F706" s="15" t="s">
        <v>151</v>
      </c>
      <c r="G706" s="74">
        <f>'прил 5,'!G645</f>
        <v>3773741</v>
      </c>
      <c r="H706" s="74">
        <v>0</v>
      </c>
      <c r="I706" s="74">
        <v>0</v>
      </c>
      <c r="J706" s="209"/>
    </row>
    <row r="707" spans="1:18" ht="21.75" hidden="1" customHeight="1">
      <c r="A707" s="16" t="s">
        <v>156</v>
      </c>
      <c r="B707" s="15" t="s">
        <v>94</v>
      </c>
      <c r="C707" s="15" t="s">
        <v>26</v>
      </c>
      <c r="D707" s="15" t="s">
        <v>28</v>
      </c>
      <c r="E707" s="15" t="s">
        <v>572</v>
      </c>
      <c r="F707" s="15" t="s">
        <v>157</v>
      </c>
      <c r="G707" s="74">
        <f>G708</f>
        <v>0</v>
      </c>
      <c r="H707" s="74">
        <v>0</v>
      </c>
      <c r="I707" s="74">
        <v>0</v>
      </c>
      <c r="J707" s="209"/>
    </row>
    <row r="708" spans="1:18" ht="22.5" hidden="1" customHeight="1">
      <c r="A708" s="16" t="s">
        <v>178</v>
      </c>
      <c r="B708" s="15" t="s">
        <v>94</v>
      </c>
      <c r="C708" s="15" t="s">
        <v>26</v>
      </c>
      <c r="D708" s="15" t="s">
        <v>28</v>
      </c>
      <c r="E708" s="15" t="s">
        <v>572</v>
      </c>
      <c r="F708" s="15" t="s">
        <v>179</v>
      </c>
      <c r="G708" s="74"/>
      <c r="H708" s="74">
        <v>0</v>
      </c>
      <c r="I708" s="74">
        <v>0</v>
      </c>
      <c r="J708" s="209"/>
    </row>
    <row r="709" spans="1:18" ht="25.5" hidden="1">
      <c r="A709" s="16" t="s">
        <v>30</v>
      </c>
      <c r="B709" s="15" t="s">
        <v>94</v>
      </c>
      <c r="C709" s="15" t="s">
        <v>26</v>
      </c>
      <c r="D709" s="15" t="s">
        <v>28</v>
      </c>
      <c r="E709" s="15" t="s">
        <v>830</v>
      </c>
      <c r="F709" s="15" t="s">
        <v>31</v>
      </c>
      <c r="G709" s="8">
        <f t="shared" ref="G709:I709" si="173">G710</f>
        <v>0</v>
      </c>
      <c r="H709" s="8">
        <f t="shared" si="173"/>
        <v>0</v>
      </c>
      <c r="I709" s="8">
        <f t="shared" si="173"/>
        <v>0</v>
      </c>
      <c r="J709" s="210"/>
    </row>
    <row r="710" spans="1:18" hidden="1">
      <c r="A710" s="16" t="s">
        <v>32</v>
      </c>
      <c r="B710" s="15" t="s">
        <v>94</v>
      </c>
      <c r="C710" s="15" t="s">
        <v>26</v>
      </c>
      <c r="D710" s="15" t="s">
        <v>28</v>
      </c>
      <c r="E710" s="15" t="s">
        <v>830</v>
      </c>
      <c r="F710" s="15" t="s">
        <v>33</v>
      </c>
      <c r="G710" s="8"/>
      <c r="H710" s="8"/>
      <c r="I710" s="8"/>
      <c r="J710" s="210"/>
    </row>
    <row r="711" spans="1:18" s="199" customFormat="1" ht="28.5" customHeight="1">
      <c r="A711" s="167" t="s">
        <v>485</v>
      </c>
      <c r="B711" s="88" t="s">
        <v>94</v>
      </c>
      <c r="C711" s="88" t="s">
        <v>26</v>
      </c>
      <c r="D711" s="88" t="s">
        <v>28</v>
      </c>
      <c r="E711" s="88" t="s">
        <v>195</v>
      </c>
      <c r="F711" s="88"/>
      <c r="G711" s="102">
        <f>G715</f>
        <v>255102</v>
      </c>
      <c r="H711" s="102">
        <f t="shared" ref="H711:I711" si="174">H715</f>
        <v>0</v>
      </c>
      <c r="I711" s="102">
        <f t="shared" si="174"/>
        <v>0</v>
      </c>
      <c r="J711" s="209"/>
      <c r="K711" s="236"/>
      <c r="L711" s="236"/>
      <c r="M711" s="236"/>
      <c r="N711" s="236"/>
      <c r="O711" s="236"/>
      <c r="P711" s="236"/>
      <c r="Q711" s="236"/>
      <c r="R711" s="236"/>
    </row>
    <row r="712" spans="1:18" s="199" customFormat="1" ht="27.75" hidden="1" customHeight="1">
      <c r="A712" s="167" t="s">
        <v>73</v>
      </c>
      <c r="B712" s="88" t="s">
        <v>94</v>
      </c>
      <c r="C712" s="88" t="s">
        <v>26</v>
      </c>
      <c r="D712" s="88" t="s">
        <v>70</v>
      </c>
      <c r="E712" s="88" t="s">
        <v>206</v>
      </c>
      <c r="F712" s="88"/>
      <c r="G712" s="102">
        <f>G713</f>
        <v>0</v>
      </c>
      <c r="H712" s="102">
        <f t="shared" ref="H712:I712" si="175">H713</f>
        <v>0</v>
      </c>
      <c r="I712" s="102">
        <f t="shared" si="175"/>
        <v>0</v>
      </c>
      <c r="J712" s="209"/>
      <c r="K712" s="236"/>
      <c r="L712" s="236"/>
      <c r="M712" s="236"/>
      <c r="N712" s="236"/>
      <c r="O712" s="236"/>
      <c r="P712" s="236"/>
      <c r="Q712" s="236"/>
      <c r="R712" s="236"/>
    </row>
    <row r="713" spans="1:18" s="259" customFormat="1" ht="28.5" hidden="1" customHeight="1">
      <c r="A713" s="86" t="s">
        <v>36</v>
      </c>
      <c r="B713" s="88" t="s">
        <v>94</v>
      </c>
      <c r="C713" s="88" t="s">
        <v>26</v>
      </c>
      <c r="D713" s="88" t="s">
        <v>70</v>
      </c>
      <c r="E713" s="88" t="s">
        <v>206</v>
      </c>
      <c r="F713" s="88" t="s">
        <v>37</v>
      </c>
      <c r="G713" s="102">
        <f>G714</f>
        <v>0</v>
      </c>
      <c r="H713" s="102">
        <f>H714</f>
        <v>0</v>
      </c>
      <c r="I713" s="102">
        <f>I714</f>
        <v>0</v>
      </c>
      <c r="J713" s="209"/>
      <c r="K713" s="235"/>
      <c r="L713" s="235"/>
      <c r="M713" s="235"/>
      <c r="N713" s="235"/>
      <c r="O713" s="235"/>
      <c r="P713" s="235"/>
      <c r="Q713" s="235"/>
      <c r="R713" s="235"/>
    </row>
    <row r="714" spans="1:18" s="259" customFormat="1" hidden="1">
      <c r="A714" s="86"/>
      <c r="B714" s="88" t="s">
        <v>94</v>
      </c>
      <c r="C714" s="88" t="s">
        <v>26</v>
      </c>
      <c r="D714" s="88" t="s">
        <v>70</v>
      </c>
      <c r="E714" s="88"/>
      <c r="F714" s="88"/>
      <c r="G714" s="102"/>
      <c r="H714" s="102"/>
      <c r="I714" s="102"/>
      <c r="J714" s="209"/>
      <c r="K714" s="237"/>
      <c r="L714" s="235"/>
      <c r="M714" s="235"/>
      <c r="N714" s="235"/>
      <c r="O714" s="235"/>
      <c r="P714" s="235"/>
      <c r="Q714" s="235"/>
      <c r="R714" s="235"/>
    </row>
    <row r="715" spans="1:18" s="199" customFormat="1" ht="65.25" customHeight="1">
      <c r="A715" s="167" t="s">
        <v>989</v>
      </c>
      <c r="B715" s="88" t="s">
        <v>94</v>
      </c>
      <c r="C715" s="88" t="s">
        <v>26</v>
      </c>
      <c r="D715" s="88" t="s">
        <v>28</v>
      </c>
      <c r="E715" s="88" t="s">
        <v>965</v>
      </c>
      <c r="F715" s="88"/>
      <c r="G715" s="102">
        <f>G716</f>
        <v>255102</v>
      </c>
      <c r="H715" s="102">
        <f t="shared" ref="H715:I715" si="176">H716</f>
        <v>0</v>
      </c>
      <c r="I715" s="102">
        <f t="shared" si="176"/>
        <v>0</v>
      </c>
      <c r="J715" s="209"/>
      <c r="K715" s="236"/>
      <c r="L715" s="236"/>
      <c r="M715" s="236"/>
      <c r="N715" s="236"/>
      <c r="O715" s="236"/>
      <c r="P715" s="236"/>
      <c r="Q715" s="236"/>
      <c r="R715" s="236"/>
    </row>
    <row r="716" spans="1:18" s="259" customFormat="1" ht="28.5" customHeight="1">
      <c r="A716" s="86" t="s">
        <v>30</v>
      </c>
      <c r="B716" s="88" t="s">
        <v>94</v>
      </c>
      <c r="C716" s="88" t="s">
        <v>26</v>
      </c>
      <c r="D716" s="88" t="s">
        <v>28</v>
      </c>
      <c r="E716" s="88" t="s">
        <v>965</v>
      </c>
      <c r="F716" s="88" t="s">
        <v>31</v>
      </c>
      <c r="G716" s="102">
        <f>G717</f>
        <v>255102</v>
      </c>
      <c r="H716" s="102">
        <f>H717</f>
        <v>0</v>
      </c>
      <c r="I716" s="102">
        <f>I717</f>
        <v>0</v>
      </c>
      <c r="J716" s="209"/>
      <c r="K716" s="235"/>
      <c r="L716" s="235"/>
      <c r="M716" s="235"/>
      <c r="N716" s="235"/>
      <c r="O716" s="235"/>
      <c r="P716" s="235"/>
      <c r="Q716" s="235"/>
      <c r="R716" s="235"/>
    </row>
    <row r="717" spans="1:18" s="259" customFormat="1">
      <c r="A717" s="86" t="s">
        <v>32</v>
      </c>
      <c r="B717" s="88" t="s">
        <v>94</v>
      </c>
      <c r="C717" s="88" t="s">
        <v>26</v>
      </c>
      <c r="D717" s="88" t="s">
        <v>28</v>
      </c>
      <c r="E717" s="88" t="s">
        <v>965</v>
      </c>
      <c r="F717" s="88" t="s">
        <v>33</v>
      </c>
      <c r="G717" s="102">
        <v>255102</v>
      </c>
      <c r="H717" s="102">
        <v>0</v>
      </c>
      <c r="I717" s="102">
        <v>0</v>
      </c>
      <c r="J717" s="209"/>
      <c r="K717" s="237"/>
      <c r="L717" s="235"/>
      <c r="M717" s="235"/>
      <c r="N717" s="235"/>
      <c r="O717" s="235"/>
      <c r="P717" s="235"/>
      <c r="Q717" s="235"/>
      <c r="R717" s="235"/>
    </row>
    <row r="718" spans="1:18" s="33" customFormat="1" ht="27" customHeight="1">
      <c r="A718" s="86" t="s">
        <v>98</v>
      </c>
      <c r="B718" s="14">
        <v>774</v>
      </c>
      <c r="C718" s="15" t="s">
        <v>26</v>
      </c>
      <c r="D718" s="15" t="s">
        <v>28</v>
      </c>
      <c r="E718" s="14" t="s">
        <v>210</v>
      </c>
      <c r="F718" s="15"/>
      <c r="G718" s="74">
        <f>G719</f>
        <v>30000</v>
      </c>
      <c r="H718" s="74">
        <f t="shared" ref="H718:I719" si="177">H719</f>
        <v>0</v>
      </c>
      <c r="I718" s="74">
        <f t="shared" si="177"/>
        <v>0</v>
      </c>
      <c r="J718" s="209"/>
      <c r="K718" s="243"/>
      <c r="L718" s="243"/>
      <c r="M718" s="243"/>
      <c r="N718" s="243"/>
      <c r="O718" s="243"/>
      <c r="P718" s="243"/>
      <c r="Q718" s="243"/>
      <c r="R718" s="243"/>
    </row>
    <row r="719" spans="1:18" ht="19.5" customHeight="1">
      <c r="A719" s="86" t="s">
        <v>833</v>
      </c>
      <c r="B719" s="14">
        <v>774</v>
      </c>
      <c r="C719" s="15" t="s">
        <v>26</v>
      </c>
      <c r="D719" s="15" t="s">
        <v>28</v>
      </c>
      <c r="E719" s="15" t="s">
        <v>834</v>
      </c>
      <c r="F719" s="15"/>
      <c r="G719" s="74">
        <f>G720</f>
        <v>30000</v>
      </c>
      <c r="H719" s="74">
        <f t="shared" si="177"/>
        <v>0</v>
      </c>
      <c r="I719" s="74">
        <f t="shared" si="177"/>
        <v>0</v>
      </c>
      <c r="J719" s="209"/>
    </row>
    <row r="720" spans="1:18" ht="30.75" customHeight="1">
      <c r="A720" s="16" t="s">
        <v>30</v>
      </c>
      <c r="B720" s="14">
        <v>774</v>
      </c>
      <c r="C720" s="15" t="s">
        <v>26</v>
      </c>
      <c r="D720" s="15" t="s">
        <v>28</v>
      </c>
      <c r="E720" s="15" t="s">
        <v>834</v>
      </c>
      <c r="F720" s="15" t="s">
        <v>31</v>
      </c>
      <c r="G720" s="74">
        <f>G721</f>
        <v>30000</v>
      </c>
      <c r="H720" s="74">
        <f>H721</f>
        <v>0</v>
      </c>
      <c r="I720" s="74">
        <f>I721</f>
        <v>0</v>
      </c>
      <c r="J720" s="209"/>
    </row>
    <row r="721" spans="1:18" ht="18.75" customHeight="1">
      <c r="A721" s="16" t="s">
        <v>32</v>
      </c>
      <c r="B721" s="14">
        <v>774</v>
      </c>
      <c r="C721" s="15" t="s">
        <v>26</v>
      </c>
      <c r="D721" s="15" t="s">
        <v>28</v>
      </c>
      <c r="E721" s="15" t="s">
        <v>834</v>
      </c>
      <c r="F721" s="15" t="s">
        <v>33</v>
      </c>
      <c r="G721" s="74">
        <v>30000</v>
      </c>
      <c r="H721" s="74">
        <v>0</v>
      </c>
      <c r="I721" s="74">
        <v>0</v>
      </c>
      <c r="J721" s="209"/>
    </row>
    <row r="722" spans="1:18" s="33" customFormat="1" ht="27" customHeight="1">
      <c r="A722" s="86" t="s">
        <v>273</v>
      </c>
      <c r="B722" s="14">
        <v>774</v>
      </c>
      <c r="C722" s="15" t="s">
        <v>26</v>
      </c>
      <c r="D722" s="15" t="s">
        <v>28</v>
      </c>
      <c r="E722" s="14" t="s">
        <v>571</v>
      </c>
      <c r="F722" s="15"/>
      <c r="G722" s="74">
        <f>G723</f>
        <v>1000000</v>
      </c>
      <c r="H722" s="74">
        <f t="shared" ref="H722:I723" si="178">H723</f>
        <v>0</v>
      </c>
      <c r="I722" s="74">
        <f t="shared" si="178"/>
        <v>0</v>
      </c>
      <c r="J722" s="209"/>
      <c r="K722" s="243"/>
      <c r="L722" s="243"/>
      <c r="M722" s="243"/>
      <c r="N722" s="243"/>
      <c r="O722" s="243"/>
      <c r="P722" s="243"/>
      <c r="Q722" s="243"/>
      <c r="R722" s="243"/>
    </row>
    <row r="723" spans="1:18" ht="19.5" customHeight="1">
      <c r="A723" s="86" t="s">
        <v>273</v>
      </c>
      <c r="B723" s="14">
        <v>774</v>
      </c>
      <c r="C723" s="15" t="s">
        <v>26</v>
      </c>
      <c r="D723" s="15" t="s">
        <v>28</v>
      </c>
      <c r="E723" s="15" t="s">
        <v>572</v>
      </c>
      <c r="F723" s="15"/>
      <c r="G723" s="74">
        <f>G724</f>
        <v>1000000</v>
      </c>
      <c r="H723" s="74">
        <f t="shared" si="178"/>
        <v>0</v>
      </c>
      <c r="I723" s="74">
        <f t="shared" si="178"/>
        <v>0</v>
      </c>
      <c r="J723" s="209"/>
    </row>
    <row r="724" spans="1:18" ht="30.75" customHeight="1">
      <c r="A724" s="16" t="s">
        <v>30</v>
      </c>
      <c r="B724" s="14">
        <v>774</v>
      </c>
      <c r="C724" s="15" t="s">
        <v>26</v>
      </c>
      <c r="D724" s="15" t="s">
        <v>28</v>
      </c>
      <c r="E724" s="15" t="s">
        <v>572</v>
      </c>
      <c r="F724" s="15" t="s">
        <v>31</v>
      </c>
      <c r="G724" s="74">
        <f>G725</f>
        <v>1000000</v>
      </c>
      <c r="H724" s="74">
        <f>H725</f>
        <v>0</v>
      </c>
      <c r="I724" s="74">
        <f>I725</f>
        <v>0</v>
      </c>
      <c r="J724" s="209"/>
    </row>
    <row r="725" spans="1:18" ht="18.75" customHeight="1">
      <c r="A725" s="16" t="s">
        <v>32</v>
      </c>
      <c r="B725" s="14">
        <v>774</v>
      </c>
      <c r="C725" s="15" t="s">
        <v>26</v>
      </c>
      <c r="D725" s="15" t="s">
        <v>28</v>
      </c>
      <c r="E725" s="15" t="s">
        <v>572</v>
      </c>
      <c r="F725" s="15" t="s">
        <v>33</v>
      </c>
      <c r="G725" s="74">
        <v>1000000</v>
      </c>
      <c r="H725" s="74">
        <v>0</v>
      </c>
      <c r="I725" s="74">
        <v>0</v>
      </c>
      <c r="J725" s="209"/>
    </row>
    <row r="726" spans="1:18" ht="18.75" customHeight="1">
      <c r="A726" s="16" t="s">
        <v>95</v>
      </c>
      <c r="B726" s="14">
        <v>774</v>
      </c>
      <c r="C726" s="15" t="s">
        <v>26</v>
      </c>
      <c r="D726" s="15" t="s">
        <v>70</v>
      </c>
      <c r="E726" s="15"/>
      <c r="F726" s="14"/>
      <c r="G726" s="74">
        <f>G727+G790+G786+G798+G805+G825+G835</f>
        <v>99518500.930000007</v>
      </c>
      <c r="H726" s="74">
        <f t="shared" ref="H726:I726" si="179">H727+H790+H786+H798+H805+H825</f>
        <v>98534971.280000001</v>
      </c>
      <c r="I726" s="74">
        <f t="shared" si="179"/>
        <v>98766076.530000001</v>
      </c>
      <c r="J726" s="209"/>
    </row>
    <row r="727" spans="1:18" s="28" customFormat="1" ht="25.5">
      <c r="A727" s="16" t="s">
        <v>478</v>
      </c>
      <c r="B727" s="15" t="s">
        <v>94</v>
      </c>
      <c r="C727" s="15" t="s">
        <v>26</v>
      </c>
      <c r="D727" s="15" t="s">
        <v>70</v>
      </c>
      <c r="E727" s="15" t="s">
        <v>189</v>
      </c>
      <c r="F727" s="39"/>
      <c r="G727" s="74">
        <f>G728+G782+G763+G747</f>
        <v>98771033.930000007</v>
      </c>
      <c r="H727" s="74">
        <f t="shared" ref="H727:I727" si="180">H728+H782+H763+H747</f>
        <v>98534971.280000001</v>
      </c>
      <c r="I727" s="74">
        <f t="shared" si="180"/>
        <v>98766076.530000001</v>
      </c>
      <c r="J727" s="209"/>
      <c r="K727" s="236"/>
      <c r="L727" s="236"/>
      <c r="M727" s="236"/>
      <c r="N727" s="236"/>
      <c r="O727" s="236"/>
      <c r="P727" s="236"/>
      <c r="Q727" s="236"/>
      <c r="R727" s="236"/>
    </row>
    <row r="728" spans="1:18" ht="30.75" customHeight="1">
      <c r="A728" s="16" t="s">
        <v>90</v>
      </c>
      <c r="B728" s="15" t="s">
        <v>94</v>
      </c>
      <c r="C728" s="15" t="s">
        <v>26</v>
      </c>
      <c r="D728" s="15" t="s">
        <v>70</v>
      </c>
      <c r="E728" s="15" t="s">
        <v>215</v>
      </c>
      <c r="F728" s="15"/>
      <c r="G728" s="74">
        <f>G732+G735+G729+G753+G744+G750+G741+G738+G760</f>
        <v>96951610.930000007</v>
      </c>
      <c r="H728" s="74">
        <f t="shared" ref="H728:I728" si="181">H732+H735+H729+H753+H744+H750+H741+H738+H760</f>
        <v>97979045.280000001</v>
      </c>
      <c r="I728" s="74">
        <f t="shared" si="181"/>
        <v>96752900.530000001</v>
      </c>
      <c r="J728" s="209"/>
    </row>
    <row r="729" spans="1:18" ht="45" customHeight="1">
      <c r="A729" s="16" t="s">
        <v>3</v>
      </c>
      <c r="B729" s="15" t="s">
        <v>94</v>
      </c>
      <c r="C729" s="15" t="s">
        <v>26</v>
      </c>
      <c r="D729" s="15" t="s">
        <v>70</v>
      </c>
      <c r="E729" s="15" t="s">
        <v>916</v>
      </c>
      <c r="F729" s="15"/>
      <c r="G729" s="74">
        <f t="shared" ref="G729:I730" si="182">G730</f>
        <v>1154809</v>
      </c>
      <c r="H729" s="74">
        <f t="shared" si="182"/>
        <v>1195000</v>
      </c>
      <c r="I729" s="74">
        <f t="shared" si="182"/>
        <v>1341133</v>
      </c>
      <c r="J729" s="209"/>
    </row>
    <row r="730" spans="1:18" s="18" customFormat="1" ht="25.5">
      <c r="A730" s="16" t="s">
        <v>30</v>
      </c>
      <c r="B730" s="15" t="s">
        <v>94</v>
      </c>
      <c r="C730" s="15" t="s">
        <v>26</v>
      </c>
      <c r="D730" s="15" t="s">
        <v>70</v>
      </c>
      <c r="E730" s="15" t="s">
        <v>916</v>
      </c>
      <c r="F730" s="15" t="s">
        <v>31</v>
      </c>
      <c r="G730" s="74">
        <f t="shared" si="182"/>
        <v>1154809</v>
      </c>
      <c r="H730" s="74">
        <f t="shared" si="182"/>
        <v>1195000</v>
      </c>
      <c r="I730" s="74">
        <f t="shared" si="182"/>
        <v>1341133</v>
      </c>
      <c r="J730" s="209"/>
      <c r="K730" s="232"/>
      <c r="L730" s="232"/>
      <c r="M730" s="232"/>
      <c r="N730" s="232"/>
      <c r="O730" s="232"/>
      <c r="P730" s="232"/>
      <c r="Q730" s="232"/>
      <c r="R730" s="232"/>
    </row>
    <row r="731" spans="1:18" s="18" customFormat="1">
      <c r="A731" s="16" t="s">
        <v>32</v>
      </c>
      <c r="B731" s="15" t="s">
        <v>94</v>
      </c>
      <c r="C731" s="15" t="s">
        <v>26</v>
      </c>
      <c r="D731" s="15" t="s">
        <v>70</v>
      </c>
      <c r="E731" s="15" t="s">
        <v>916</v>
      </c>
      <c r="F731" s="15" t="s">
        <v>33</v>
      </c>
      <c r="G731" s="74">
        <v>1154809</v>
      </c>
      <c r="H731" s="74">
        <v>1195000</v>
      </c>
      <c r="I731" s="74">
        <v>1341133</v>
      </c>
      <c r="J731" s="209"/>
      <c r="K731" s="232"/>
      <c r="L731" s="232"/>
      <c r="M731" s="232"/>
      <c r="N731" s="232"/>
      <c r="O731" s="232"/>
      <c r="P731" s="232"/>
      <c r="Q731" s="232"/>
      <c r="R731" s="232"/>
    </row>
    <row r="732" spans="1:18" s="18" customFormat="1" ht="15" customHeight="1">
      <c r="A732" s="16" t="s">
        <v>91</v>
      </c>
      <c r="B732" s="15" t="s">
        <v>94</v>
      </c>
      <c r="C732" s="15" t="s">
        <v>26</v>
      </c>
      <c r="D732" s="15" t="s">
        <v>70</v>
      </c>
      <c r="E732" s="15" t="s">
        <v>134</v>
      </c>
      <c r="F732" s="15"/>
      <c r="G732" s="74">
        <f t="shared" ref="G732:I745" si="183">G733</f>
        <v>64378848.93</v>
      </c>
      <c r="H732" s="74">
        <f t="shared" si="183"/>
        <v>67049924.280000001</v>
      </c>
      <c r="I732" s="74">
        <f t="shared" si="183"/>
        <v>69810871.530000001</v>
      </c>
      <c r="J732" s="209"/>
      <c r="K732" s="232"/>
      <c r="L732" s="232"/>
      <c r="M732" s="232"/>
      <c r="N732" s="232"/>
      <c r="O732" s="232"/>
      <c r="P732" s="232"/>
      <c r="Q732" s="232"/>
      <c r="R732" s="232"/>
    </row>
    <row r="733" spans="1:18" s="18" customFormat="1" ht="25.5">
      <c r="A733" s="16" t="s">
        <v>30</v>
      </c>
      <c r="B733" s="15" t="s">
        <v>94</v>
      </c>
      <c r="C733" s="15" t="s">
        <v>26</v>
      </c>
      <c r="D733" s="15" t="s">
        <v>70</v>
      </c>
      <c r="E733" s="15" t="s">
        <v>134</v>
      </c>
      <c r="F733" s="15" t="s">
        <v>31</v>
      </c>
      <c r="G733" s="74">
        <f>G734</f>
        <v>64378848.93</v>
      </c>
      <c r="H733" s="74">
        <f t="shared" si="183"/>
        <v>67049924.280000001</v>
      </c>
      <c r="I733" s="74">
        <f t="shared" si="183"/>
        <v>69810871.530000001</v>
      </c>
      <c r="J733" s="209"/>
      <c r="K733" s="232"/>
      <c r="L733" s="232"/>
      <c r="M733" s="232"/>
      <c r="N733" s="232"/>
      <c r="O733" s="232"/>
      <c r="P733" s="232"/>
      <c r="Q733" s="232"/>
      <c r="R733" s="232"/>
    </row>
    <row r="734" spans="1:18" s="18" customFormat="1">
      <c r="A734" s="16" t="s">
        <v>32</v>
      </c>
      <c r="B734" s="15" t="s">
        <v>94</v>
      </c>
      <c r="C734" s="15" t="s">
        <v>26</v>
      </c>
      <c r="D734" s="15" t="s">
        <v>70</v>
      </c>
      <c r="E734" s="15" t="s">
        <v>134</v>
      </c>
      <c r="F734" s="15" t="s">
        <v>33</v>
      </c>
      <c r="G734" s="74">
        <f>64378849-0.07</f>
        <v>64378848.93</v>
      </c>
      <c r="H734" s="74">
        <f>67049924+0.28</f>
        <v>67049924.280000001</v>
      </c>
      <c r="I734" s="74">
        <f>69810872-0.47</f>
        <v>69810871.530000001</v>
      </c>
      <c r="J734" s="209"/>
      <c r="K734" s="232"/>
      <c r="L734" s="232"/>
      <c r="M734" s="232"/>
      <c r="N734" s="232"/>
      <c r="O734" s="232"/>
      <c r="P734" s="232"/>
      <c r="Q734" s="232"/>
      <c r="R734" s="232"/>
    </row>
    <row r="735" spans="1:18" ht="25.5">
      <c r="A735" s="16" t="s">
        <v>29</v>
      </c>
      <c r="B735" s="15" t="s">
        <v>94</v>
      </c>
      <c r="C735" s="15" t="s">
        <v>26</v>
      </c>
      <c r="D735" s="15" t="s">
        <v>70</v>
      </c>
      <c r="E735" s="15" t="s">
        <v>223</v>
      </c>
      <c r="F735" s="15"/>
      <c r="G735" s="74">
        <f t="shared" ref="G735:I736" si="184">G736</f>
        <v>17127247</v>
      </c>
      <c r="H735" s="74">
        <f t="shared" si="184"/>
        <v>15367283</v>
      </c>
      <c r="I735" s="74">
        <f t="shared" si="184"/>
        <v>11015458</v>
      </c>
      <c r="J735" s="209"/>
    </row>
    <row r="736" spans="1:18" ht="25.5">
      <c r="A736" s="16" t="s">
        <v>30</v>
      </c>
      <c r="B736" s="15" t="s">
        <v>94</v>
      </c>
      <c r="C736" s="15" t="s">
        <v>26</v>
      </c>
      <c r="D736" s="15" t="s">
        <v>70</v>
      </c>
      <c r="E736" s="15" t="s">
        <v>223</v>
      </c>
      <c r="F736" s="15" t="s">
        <v>31</v>
      </c>
      <c r="G736" s="74">
        <f t="shared" si="184"/>
        <v>17127247</v>
      </c>
      <c r="H736" s="74">
        <f t="shared" si="184"/>
        <v>15367283</v>
      </c>
      <c r="I736" s="74">
        <f t="shared" si="184"/>
        <v>11015458</v>
      </c>
      <c r="J736" s="209"/>
    </row>
    <row r="737" spans="1:18">
      <c r="A737" s="16" t="s">
        <v>32</v>
      </c>
      <c r="B737" s="15" t="s">
        <v>94</v>
      </c>
      <c r="C737" s="15" t="s">
        <v>26</v>
      </c>
      <c r="D737" s="15" t="s">
        <v>70</v>
      </c>
      <c r="E737" s="15" t="s">
        <v>223</v>
      </c>
      <c r="F737" s="15" t="s">
        <v>33</v>
      </c>
      <c r="G737" s="74">
        <v>17127247</v>
      </c>
      <c r="H737" s="74">
        <v>15367283</v>
      </c>
      <c r="I737" s="74">
        <v>11015458</v>
      </c>
      <c r="J737" s="209"/>
    </row>
    <row r="738" spans="1:18" s="18" customFormat="1">
      <c r="A738" s="16" t="s">
        <v>861</v>
      </c>
      <c r="B738" s="14">
        <v>774</v>
      </c>
      <c r="C738" s="15" t="s">
        <v>26</v>
      </c>
      <c r="D738" s="15" t="s">
        <v>70</v>
      </c>
      <c r="E738" s="15" t="s">
        <v>880</v>
      </c>
      <c r="F738" s="15"/>
      <c r="G738" s="74">
        <f t="shared" ref="G738:I739" si="185">G739</f>
        <v>125426</v>
      </c>
      <c r="H738" s="74">
        <f t="shared" si="185"/>
        <v>48538</v>
      </c>
      <c r="I738" s="74">
        <f t="shared" si="185"/>
        <v>48538</v>
      </c>
      <c r="J738" s="209"/>
      <c r="K738" s="232"/>
      <c r="L738" s="232"/>
      <c r="M738" s="232"/>
      <c r="N738" s="232"/>
      <c r="O738" s="232"/>
      <c r="P738" s="232"/>
      <c r="Q738" s="232"/>
      <c r="R738" s="232"/>
    </row>
    <row r="739" spans="1:18" s="18" customFormat="1" ht="25.5">
      <c r="A739" s="16" t="s">
        <v>30</v>
      </c>
      <c r="B739" s="14">
        <v>774</v>
      </c>
      <c r="C739" s="15" t="s">
        <v>26</v>
      </c>
      <c r="D739" s="15" t="s">
        <v>70</v>
      </c>
      <c r="E739" s="15" t="s">
        <v>880</v>
      </c>
      <c r="F739" s="15" t="s">
        <v>31</v>
      </c>
      <c r="G739" s="74">
        <f t="shared" si="185"/>
        <v>125426</v>
      </c>
      <c r="H739" s="74">
        <f t="shared" si="185"/>
        <v>48538</v>
      </c>
      <c r="I739" s="74">
        <f t="shared" si="185"/>
        <v>48538</v>
      </c>
      <c r="J739" s="209"/>
      <c r="K739" s="232"/>
      <c r="L739" s="232"/>
      <c r="M739" s="232"/>
      <c r="N739" s="232"/>
      <c r="O739" s="232"/>
      <c r="P739" s="232"/>
      <c r="Q739" s="232"/>
      <c r="R739" s="232"/>
    </row>
    <row r="740" spans="1:18" s="18" customFormat="1">
      <c r="A740" s="16" t="s">
        <v>32</v>
      </c>
      <c r="B740" s="14">
        <v>774</v>
      </c>
      <c r="C740" s="15" t="s">
        <v>26</v>
      </c>
      <c r="D740" s="15" t="s">
        <v>70</v>
      </c>
      <c r="E740" s="15" t="s">
        <v>880</v>
      </c>
      <c r="F740" s="15" t="s">
        <v>33</v>
      </c>
      <c r="G740" s="74">
        <v>125426</v>
      </c>
      <c r="H740" s="74">
        <v>48538</v>
      </c>
      <c r="I740" s="74">
        <v>48538</v>
      </c>
      <c r="J740" s="209"/>
      <c r="K740" s="232"/>
      <c r="L740" s="232"/>
      <c r="M740" s="232"/>
      <c r="N740" s="232"/>
      <c r="O740" s="232"/>
      <c r="P740" s="232"/>
      <c r="Q740" s="232"/>
      <c r="R740" s="232"/>
    </row>
    <row r="741" spans="1:18" s="3" customFormat="1" ht="25.5" hidden="1">
      <c r="A741" s="16" t="s">
        <v>676</v>
      </c>
      <c r="B741" s="14">
        <v>774</v>
      </c>
      <c r="C741" s="15" t="s">
        <v>26</v>
      </c>
      <c r="D741" s="15" t="s">
        <v>70</v>
      </c>
      <c r="E741" s="88" t="s">
        <v>721</v>
      </c>
      <c r="F741" s="15"/>
      <c r="G741" s="74">
        <f t="shared" ref="G741:I742" si="186">G742</f>
        <v>0</v>
      </c>
      <c r="H741" s="74">
        <f t="shared" si="186"/>
        <v>0</v>
      </c>
      <c r="I741" s="74">
        <f t="shared" si="186"/>
        <v>0</v>
      </c>
      <c r="J741" s="209"/>
      <c r="K741" s="231"/>
      <c r="L741" s="231"/>
      <c r="M741" s="231"/>
      <c r="N741" s="231"/>
      <c r="O741" s="231"/>
      <c r="P741" s="231"/>
      <c r="Q741" s="231"/>
      <c r="R741" s="231"/>
    </row>
    <row r="742" spans="1:18" s="3" customFormat="1" ht="25.5" hidden="1">
      <c r="A742" s="16" t="s">
        <v>30</v>
      </c>
      <c r="B742" s="14">
        <v>774</v>
      </c>
      <c r="C742" s="15" t="s">
        <v>26</v>
      </c>
      <c r="D742" s="15" t="s">
        <v>70</v>
      </c>
      <c r="E742" s="88" t="s">
        <v>721</v>
      </c>
      <c r="F742" s="15" t="s">
        <v>31</v>
      </c>
      <c r="G742" s="74">
        <f t="shared" si="186"/>
        <v>0</v>
      </c>
      <c r="H742" s="74">
        <f t="shared" si="186"/>
        <v>0</v>
      </c>
      <c r="I742" s="74">
        <f t="shared" si="186"/>
        <v>0</v>
      </c>
      <c r="J742" s="209"/>
      <c r="K742" s="231"/>
      <c r="L742" s="231"/>
      <c r="M742" s="231"/>
      <c r="N742" s="231"/>
      <c r="O742" s="231"/>
      <c r="P742" s="231"/>
      <c r="Q742" s="231"/>
      <c r="R742" s="231"/>
    </row>
    <row r="743" spans="1:18" s="3" customFormat="1" hidden="1">
      <c r="A743" s="16" t="s">
        <v>32</v>
      </c>
      <c r="B743" s="14">
        <v>774</v>
      </c>
      <c r="C743" s="15" t="s">
        <v>26</v>
      </c>
      <c r="D743" s="15" t="s">
        <v>70</v>
      </c>
      <c r="E743" s="88" t="s">
        <v>721</v>
      </c>
      <c r="F743" s="15" t="s">
        <v>33</v>
      </c>
      <c r="G743" s="74"/>
      <c r="H743" s="74"/>
      <c r="I743" s="74"/>
      <c r="J743" s="209"/>
      <c r="K743" s="231"/>
      <c r="L743" s="231"/>
      <c r="M743" s="231"/>
      <c r="N743" s="231"/>
      <c r="O743" s="231"/>
      <c r="P743" s="231"/>
      <c r="Q743" s="231"/>
      <c r="R743" s="231"/>
    </row>
    <row r="744" spans="1:18" s="18" customFormat="1" ht="53.25" customHeight="1">
      <c r="A744" s="16" t="s">
        <v>638</v>
      </c>
      <c r="B744" s="15" t="s">
        <v>94</v>
      </c>
      <c r="C744" s="15" t="s">
        <v>26</v>
      </c>
      <c r="D744" s="15" t="s">
        <v>70</v>
      </c>
      <c r="E744" s="15" t="s">
        <v>637</v>
      </c>
      <c r="F744" s="15"/>
      <c r="G744" s="74">
        <f t="shared" si="183"/>
        <v>10919566.07</v>
      </c>
      <c r="H744" s="74">
        <f t="shared" si="183"/>
        <v>11053199.720000001</v>
      </c>
      <c r="I744" s="74">
        <f t="shared" si="183"/>
        <v>11215464.470000001</v>
      </c>
      <c r="J744" s="209"/>
      <c r="K744" s="232"/>
      <c r="L744" s="232"/>
      <c r="M744" s="232"/>
      <c r="N744" s="232"/>
      <c r="O744" s="232"/>
      <c r="P744" s="232"/>
      <c r="Q744" s="247"/>
      <c r="R744" s="232"/>
    </row>
    <row r="745" spans="1:18" s="18" customFormat="1" ht="25.5">
      <c r="A745" s="16" t="s">
        <v>30</v>
      </c>
      <c r="B745" s="15" t="s">
        <v>94</v>
      </c>
      <c r="C745" s="15" t="s">
        <v>26</v>
      </c>
      <c r="D745" s="15" t="s">
        <v>70</v>
      </c>
      <c r="E745" s="15" t="s">
        <v>637</v>
      </c>
      <c r="F745" s="15" t="s">
        <v>31</v>
      </c>
      <c r="G745" s="74">
        <f t="shared" si="183"/>
        <v>10919566.07</v>
      </c>
      <c r="H745" s="74">
        <f t="shared" si="183"/>
        <v>11053199.720000001</v>
      </c>
      <c r="I745" s="74">
        <f t="shared" si="183"/>
        <v>11215464.470000001</v>
      </c>
      <c r="J745" s="209"/>
      <c r="K745" s="232"/>
      <c r="L745" s="232"/>
      <c r="M745" s="232"/>
      <c r="N745" s="232"/>
      <c r="O745" s="232"/>
      <c r="P745" s="232"/>
      <c r="Q745" s="232"/>
      <c r="R745" s="232"/>
    </row>
    <row r="746" spans="1:18" s="18" customFormat="1">
      <c r="A746" s="16" t="s">
        <v>32</v>
      </c>
      <c r="B746" s="15" t="s">
        <v>94</v>
      </c>
      <c r="C746" s="15" t="s">
        <v>26</v>
      </c>
      <c r="D746" s="15" t="s">
        <v>70</v>
      </c>
      <c r="E746" s="15" t="s">
        <v>637</v>
      </c>
      <c r="F746" s="15" t="s">
        <v>33</v>
      </c>
      <c r="G746" s="74">
        <f>10919566+0.07</f>
        <v>10919566.07</v>
      </c>
      <c r="H746" s="74">
        <f>11053200-0.28</f>
        <v>11053199.720000001</v>
      </c>
      <c r="I746" s="74">
        <f>11215464+0.47</f>
        <v>11215464.470000001</v>
      </c>
      <c r="J746" s="209"/>
      <c r="K746" s="232"/>
      <c r="L746" s="232"/>
      <c r="M746" s="232"/>
      <c r="N746" s="232"/>
      <c r="O746" s="232"/>
      <c r="P746" s="232"/>
      <c r="Q746" s="232"/>
      <c r="R746" s="232"/>
    </row>
    <row r="747" spans="1:18" ht="16.5" hidden="1" customHeight="1">
      <c r="A747" s="16" t="s">
        <v>1</v>
      </c>
      <c r="B747" s="14">
        <v>774</v>
      </c>
      <c r="C747" s="15" t="s">
        <v>26</v>
      </c>
      <c r="D747" s="15" t="s">
        <v>70</v>
      </c>
      <c r="E747" s="15" t="s">
        <v>219</v>
      </c>
      <c r="F747" s="15"/>
      <c r="G747" s="74">
        <f t="shared" ref="G747:I748" si="187">G748</f>
        <v>0</v>
      </c>
      <c r="H747" s="74">
        <f t="shared" si="187"/>
        <v>0</v>
      </c>
      <c r="I747" s="74">
        <f t="shared" si="187"/>
        <v>0</v>
      </c>
      <c r="J747" s="209"/>
    </row>
    <row r="748" spans="1:18" ht="25.5" hidden="1">
      <c r="A748" s="16" t="s">
        <v>30</v>
      </c>
      <c r="B748" s="14">
        <v>774</v>
      </c>
      <c r="C748" s="15" t="s">
        <v>26</v>
      </c>
      <c r="D748" s="15" t="s">
        <v>70</v>
      </c>
      <c r="E748" s="15" t="s">
        <v>219</v>
      </c>
      <c r="F748" s="15" t="s">
        <v>31</v>
      </c>
      <c r="G748" s="74">
        <f t="shared" si="187"/>
        <v>0</v>
      </c>
      <c r="H748" s="74">
        <f t="shared" si="187"/>
        <v>0</v>
      </c>
      <c r="I748" s="74">
        <f t="shared" si="187"/>
        <v>0</v>
      </c>
      <c r="J748" s="209"/>
    </row>
    <row r="749" spans="1:18" ht="15" hidden="1" customHeight="1">
      <c r="A749" s="16" t="s">
        <v>32</v>
      </c>
      <c r="B749" s="14">
        <v>774</v>
      </c>
      <c r="C749" s="15" t="s">
        <v>26</v>
      </c>
      <c r="D749" s="15" t="s">
        <v>70</v>
      </c>
      <c r="E749" s="15" t="s">
        <v>219</v>
      </c>
      <c r="F749" s="15" t="s">
        <v>33</v>
      </c>
      <c r="G749" s="74">
        <f>310000+29000-339000</f>
        <v>0</v>
      </c>
      <c r="H749" s="74">
        <f>310000+29000-339000</f>
        <v>0</v>
      </c>
      <c r="I749" s="74">
        <f>310000+29000-339000</f>
        <v>0</v>
      </c>
      <c r="J749" s="209"/>
    </row>
    <row r="750" spans="1:18" s="18" customFormat="1" ht="53.25" hidden="1" customHeight="1">
      <c r="A750" s="16" t="s">
        <v>652</v>
      </c>
      <c r="B750" s="15" t="s">
        <v>94</v>
      </c>
      <c r="C750" s="15" t="s">
        <v>26</v>
      </c>
      <c r="D750" s="15" t="s">
        <v>70</v>
      </c>
      <c r="E750" s="15" t="s">
        <v>651</v>
      </c>
      <c r="F750" s="15"/>
      <c r="G750" s="74">
        <f t="shared" ref="G750:I751" si="188">G751</f>
        <v>0</v>
      </c>
      <c r="H750" s="74">
        <f t="shared" si="188"/>
        <v>0</v>
      </c>
      <c r="I750" s="74">
        <f t="shared" si="188"/>
        <v>0</v>
      </c>
      <c r="J750" s="209"/>
      <c r="K750" s="232"/>
      <c r="L750" s="232"/>
      <c r="M750" s="232"/>
      <c r="N750" s="232"/>
      <c r="O750" s="232"/>
      <c r="P750" s="232"/>
      <c r="Q750" s="232"/>
      <c r="R750" s="232"/>
    </row>
    <row r="751" spans="1:18" s="18" customFormat="1" ht="25.5" hidden="1">
      <c r="A751" s="16" t="s">
        <v>30</v>
      </c>
      <c r="B751" s="15" t="s">
        <v>94</v>
      </c>
      <c r="C751" s="15" t="s">
        <v>26</v>
      </c>
      <c r="D751" s="15" t="s">
        <v>70</v>
      </c>
      <c r="E751" s="15" t="s">
        <v>651</v>
      </c>
      <c r="F751" s="15" t="s">
        <v>31</v>
      </c>
      <c r="G751" s="74">
        <f t="shared" si="188"/>
        <v>0</v>
      </c>
      <c r="H751" s="74">
        <f t="shared" si="188"/>
        <v>0</v>
      </c>
      <c r="I751" s="74">
        <f t="shared" si="188"/>
        <v>0</v>
      </c>
      <c r="J751" s="209"/>
      <c r="K751" s="232"/>
      <c r="L751" s="232"/>
      <c r="M751" s="232"/>
      <c r="N751" s="232"/>
      <c r="O751" s="232"/>
      <c r="P751" s="232"/>
      <c r="Q751" s="232"/>
      <c r="R751" s="232"/>
    </row>
    <row r="752" spans="1:18" s="18" customFormat="1" hidden="1">
      <c r="A752" s="16" t="s">
        <v>32</v>
      </c>
      <c r="B752" s="15" t="s">
        <v>94</v>
      </c>
      <c r="C752" s="15" t="s">
        <v>26</v>
      </c>
      <c r="D752" s="15" t="s">
        <v>70</v>
      </c>
      <c r="E752" s="15" t="s">
        <v>651</v>
      </c>
      <c r="F752" s="15" t="s">
        <v>33</v>
      </c>
      <c r="G752" s="74"/>
      <c r="H752" s="74"/>
      <c r="I752" s="74"/>
      <c r="J752" s="209"/>
      <c r="K752" s="232"/>
      <c r="L752" s="232"/>
      <c r="M752" s="232"/>
      <c r="N752" s="232"/>
      <c r="O752" s="232"/>
      <c r="P752" s="232"/>
      <c r="Q752" s="232"/>
      <c r="R752" s="232"/>
    </row>
    <row r="753" spans="1:18" ht="39.75" customHeight="1">
      <c r="A753" s="16" t="s">
        <v>636</v>
      </c>
      <c r="B753" s="14">
        <v>774</v>
      </c>
      <c r="C753" s="15" t="s">
        <v>26</v>
      </c>
      <c r="D753" s="15" t="s">
        <v>70</v>
      </c>
      <c r="E753" s="15" t="s">
        <v>650</v>
      </c>
      <c r="F753" s="15"/>
      <c r="G753" s="74">
        <f>G754+G758</f>
        <v>3245713.93</v>
      </c>
      <c r="H753" s="74">
        <f t="shared" ref="H753:I753" si="189">H754+H758</f>
        <v>3265100.28</v>
      </c>
      <c r="I753" s="74">
        <f t="shared" si="189"/>
        <v>3321435.53</v>
      </c>
      <c r="J753" s="209"/>
    </row>
    <row r="754" spans="1:18" ht="34.5" customHeight="1">
      <c r="A754" s="16" t="s">
        <v>30</v>
      </c>
      <c r="B754" s="14">
        <v>774</v>
      </c>
      <c r="C754" s="15" t="s">
        <v>26</v>
      </c>
      <c r="D754" s="15" t="s">
        <v>70</v>
      </c>
      <c r="E754" s="15" t="s">
        <v>650</v>
      </c>
      <c r="F754" s="15" t="s">
        <v>31</v>
      </c>
      <c r="G754" s="74">
        <f>G755+G756+G757</f>
        <v>3171860.29</v>
      </c>
      <c r="H754" s="74">
        <f t="shared" ref="H754:I754" si="190">H755+H756+H757</f>
        <v>3190448.78</v>
      </c>
      <c r="I754" s="74">
        <f t="shared" si="190"/>
        <v>3245644.28</v>
      </c>
      <c r="J754" s="209"/>
    </row>
    <row r="755" spans="1:18" ht="15" customHeight="1">
      <c r="A755" s="16" t="s">
        <v>32</v>
      </c>
      <c r="B755" s="14">
        <v>774</v>
      </c>
      <c r="C755" s="15" t="s">
        <v>26</v>
      </c>
      <c r="D755" s="15" t="s">
        <v>70</v>
      </c>
      <c r="E755" s="15" t="s">
        <v>650</v>
      </c>
      <c r="F755" s="15" t="s">
        <v>33</v>
      </c>
      <c r="G755" s="74">
        <v>3024153.01</v>
      </c>
      <c r="H755" s="74">
        <v>3041145.78</v>
      </c>
      <c r="I755" s="74">
        <v>3094061.78</v>
      </c>
      <c r="J755" s="209"/>
    </row>
    <row r="756" spans="1:18" ht="15" customHeight="1">
      <c r="A756" s="16" t="s">
        <v>635</v>
      </c>
      <c r="B756" s="14">
        <v>774</v>
      </c>
      <c r="C756" s="15" t="s">
        <v>26</v>
      </c>
      <c r="D756" s="15" t="s">
        <v>70</v>
      </c>
      <c r="E756" s="15" t="s">
        <v>650</v>
      </c>
      <c r="F756" s="15" t="s">
        <v>634</v>
      </c>
      <c r="G756" s="74">
        <v>73853.64</v>
      </c>
      <c r="H756" s="74">
        <v>74651.5</v>
      </c>
      <c r="I756" s="74">
        <v>75791.25</v>
      </c>
      <c r="J756" s="209"/>
    </row>
    <row r="757" spans="1:18" ht="36" customHeight="1">
      <c r="A757" s="16" t="s">
        <v>9</v>
      </c>
      <c r="B757" s="14">
        <v>774</v>
      </c>
      <c r="C757" s="15" t="s">
        <v>26</v>
      </c>
      <c r="D757" s="15" t="s">
        <v>70</v>
      </c>
      <c r="E757" s="15" t="s">
        <v>650</v>
      </c>
      <c r="F757" s="15" t="s">
        <v>8</v>
      </c>
      <c r="G757" s="74">
        <v>73853.64</v>
      </c>
      <c r="H757" s="74">
        <v>74651.5</v>
      </c>
      <c r="I757" s="74">
        <v>75791.25</v>
      </c>
      <c r="J757" s="209"/>
    </row>
    <row r="758" spans="1:18" ht="15" customHeight="1">
      <c r="A758" s="16" t="s">
        <v>63</v>
      </c>
      <c r="B758" s="14">
        <v>774</v>
      </c>
      <c r="C758" s="15" t="s">
        <v>26</v>
      </c>
      <c r="D758" s="15" t="s">
        <v>70</v>
      </c>
      <c r="E758" s="15" t="s">
        <v>650</v>
      </c>
      <c r="F758" s="15" t="s">
        <v>64</v>
      </c>
      <c r="G758" s="74">
        <f>G759</f>
        <v>73853.64</v>
      </c>
      <c r="H758" s="74">
        <f t="shared" ref="H758:I758" si="191">H759</f>
        <v>74651.5</v>
      </c>
      <c r="I758" s="74">
        <f t="shared" si="191"/>
        <v>75791.25</v>
      </c>
      <c r="J758" s="209"/>
    </row>
    <row r="759" spans="1:18" ht="51.75" customHeight="1">
      <c r="A759" s="16" t="s">
        <v>433</v>
      </c>
      <c r="B759" s="14">
        <v>774</v>
      </c>
      <c r="C759" s="15" t="s">
        <v>26</v>
      </c>
      <c r="D759" s="15" t="s">
        <v>70</v>
      </c>
      <c r="E759" s="15" t="s">
        <v>650</v>
      </c>
      <c r="F759" s="15" t="s">
        <v>342</v>
      </c>
      <c r="G759" s="74">
        <v>73853.64</v>
      </c>
      <c r="H759" s="74">
        <v>74651.5</v>
      </c>
      <c r="I759" s="74">
        <v>75791.25</v>
      </c>
      <c r="J759" s="209"/>
    </row>
    <row r="760" spans="1:18" ht="16.5" hidden="1" customHeight="1">
      <c r="A760" s="16" t="s">
        <v>1</v>
      </c>
      <c r="B760" s="15" t="s">
        <v>94</v>
      </c>
      <c r="C760" s="15" t="s">
        <v>26</v>
      </c>
      <c r="D760" s="15" t="s">
        <v>70</v>
      </c>
      <c r="E760" s="15" t="s">
        <v>551</v>
      </c>
      <c r="F760" s="15"/>
      <c r="G760" s="74">
        <f t="shared" ref="G760:I760" si="192">G761</f>
        <v>0</v>
      </c>
      <c r="H760" s="74">
        <f t="shared" si="192"/>
        <v>0</v>
      </c>
      <c r="I760" s="74">
        <f t="shared" si="192"/>
        <v>0</v>
      </c>
      <c r="J760" s="209"/>
    </row>
    <row r="761" spans="1:18" ht="24.75" hidden="1" customHeight="1">
      <c r="A761" s="16" t="s">
        <v>30</v>
      </c>
      <c r="B761" s="15" t="s">
        <v>94</v>
      </c>
      <c r="C761" s="15" t="s">
        <v>26</v>
      </c>
      <c r="D761" s="15" t="s">
        <v>70</v>
      </c>
      <c r="E761" s="15" t="s">
        <v>551</v>
      </c>
      <c r="F761" s="15" t="s">
        <v>31</v>
      </c>
      <c r="G761" s="74">
        <f>G762</f>
        <v>0</v>
      </c>
      <c r="H761" s="74">
        <f>H762</f>
        <v>0</v>
      </c>
      <c r="I761" s="74">
        <f>I762</f>
        <v>0</v>
      </c>
      <c r="J761" s="209"/>
    </row>
    <row r="762" spans="1:18" hidden="1">
      <c r="A762" s="16" t="s">
        <v>32</v>
      </c>
      <c r="B762" s="15" t="s">
        <v>94</v>
      </c>
      <c r="C762" s="15" t="s">
        <v>26</v>
      </c>
      <c r="D762" s="15" t="s">
        <v>70</v>
      </c>
      <c r="E762" s="15" t="s">
        <v>551</v>
      </c>
      <c r="F762" s="15" t="s">
        <v>33</v>
      </c>
      <c r="G762" s="192"/>
      <c r="H762" s="74"/>
      <c r="I762" s="74"/>
      <c r="J762" s="209"/>
    </row>
    <row r="763" spans="1:18" ht="35.25" customHeight="1">
      <c r="A763" s="16" t="s">
        <v>0</v>
      </c>
      <c r="B763" s="14">
        <v>774</v>
      </c>
      <c r="C763" s="15" t="s">
        <v>26</v>
      </c>
      <c r="D763" s="15" t="s">
        <v>70</v>
      </c>
      <c r="E763" s="15" t="s">
        <v>218</v>
      </c>
      <c r="F763" s="15"/>
      <c r="G763" s="74">
        <f>G773+G776+G779+G770+G764+G767</f>
        <v>1367423</v>
      </c>
      <c r="H763" s="74">
        <f t="shared" ref="H763:I763" si="193">H773+H776+H779+H770+H764+H767</f>
        <v>103926</v>
      </c>
      <c r="I763" s="74">
        <f t="shared" si="193"/>
        <v>1561176</v>
      </c>
      <c r="J763" s="209"/>
    </row>
    <row r="764" spans="1:18" ht="16.5" hidden="1" customHeight="1">
      <c r="A764" s="16" t="s">
        <v>1</v>
      </c>
      <c r="B764" s="15" t="s">
        <v>94</v>
      </c>
      <c r="C764" s="15" t="s">
        <v>26</v>
      </c>
      <c r="D764" s="15" t="s">
        <v>70</v>
      </c>
      <c r="E764" s="15" t="s">
        <v>219</v>
      </c>
      <c r="F764" s="15"/>
      <c r="G764" s="74">
        <f t="shared" ref="G764:I764" si="194">G765</f>
        <v>0</v>
      </c>
      <c r="H764" s="74">
        <f t="shared" si="194"/>
        <v>0</v>
      </c>
      <c r="I764" s="74">
        <f t="shared" si="194"/>
        <v>0</v>
      </c>
      <c r="J764" s="209"/>
    </row>
    <row r="765" spans="1:18" ht="24.75" hidden="1" customHeight="1">
      <c r="A765" s="16" t="s">
        <v>30</v>
      </c>
      <c r="B765" s="15" t="s">
        <v>94</v>
      </c>
      <c r="C765" s="15" t="s">
        <v>26</v>
      </c>
      <c r="D765" s="15" t="s">
        <v>70</v>
      </c>
      <c r="E765" s="15" t="s">
        <v>219</v>
      </c>
      <c r="F765" s="15" t="s">
        <v>31</v>
      </c>
      <c r="G765" s="74">
        <f>G766</f>
        <v>0</v>
      </c>
      <c r="H765" s="74">
        <f>H766</f>
        <v>0</v>
      </c>
      <c r="I765" s="74">
        <f>I766</f>
        <v>0</v>
      </c>
      <c r="J765" s="209"/>
    </row>
    <row r="766" spans="1:18" hidden="1">
      <c r="A766" s="16" t="s">
        <v>32</v>
      </c>
      <c r="B766" s="15" t="s">
        <v>94</v>
      </c>
      <c r="C766" s="15" t="s">
        <v>26</v>
      </c>
      <c r="D766" s="15" t="s">
        <v>70</v>
      </c>
      <c r="E766" s="15" t="s">
        <v>219</v>
      </c>
      <c r="F766" s="15" t="s">
        <v>33</v>
      </c>
      <c r="G766" s="102"/>
      <c r="H766" s="74"/>
      <c r="I766" s="74"/>
      <c r="J766" s="209"/>
    </row>
    <row r="767" spans="1:18" s="3" customFormat="1" ht="25.5">
      <c r="A767" s="16" t="s">
        <v>1018</v>
      </c>
      <c r="B767" s="14">
        <v>774</v>
      </c>
      <c r="C767" s="15" t="s">
        <v>26</v>
      </c>
      <c r="D767" s="15" t="s">
        <v>70</v>
      </c>
      <c r="E767" s="88" t="s">
        <v>1016</v>
      </c>
      <c r="F767" s="15"/>
      <c r="G767" s="74">
        <f t="shared" ref="G767:I768" si="195">G768</f>
        <v>1263497</v>
      </c>
      <c r="H767" s="74">
        <f t="shared" si="195"/>
        <v>0</v>
      </c>
      <c r="I767" s="74">
        <f t="shared" si="195"/>
        <v>1457250</v>
      </c>
      <c r="J767" s="209"/>
      <c r="K767" s="231"/>
      <c r="L767" s="231"/>
      <c r="M767" s="231"/>
      <c r="N767" s="231"/>
      <c r="O767" s="231"/>
      <c r="P767" s="231"/>
      <c r="Q767" s="231"/>
      <c r="R767" s="231"/>
    </row>
    <row r="768" spans="1:18" s="3" customFormat="1" ht="25.5">
      <c r="A768" s="16" t="s">
        <v>30</v>
      </c>
      <c r="B768" s="14">
        <v>774</v>
      </c>
      <c r="C768" s="15" t="s">
        <v>26</v>
      </c>
      <c r="D768" s="15" t="s">
        <v>70</v>
      </c>
      <c r="E768" s="88" t="s">
        <v>1016</v>
      </c>
      <c r="F768" s="15" t="s">
        <v>31</v>
      </c>
      <c r="G768" s="74">
        <f t="shared" si="195"/>
        <v>1263497</v>
      </c>
      <c r="H768" s="74">
        <f t="shared" si="195"/>
        <v>0</v>
      </c>
      <c r="I768" s="74">
        <f t="shared" si="195"/>
        <v>1457250</v>
      </c>
      <c r="J768" s="209"/>
      <c r="K768" s="231"/>
      <c r="L768" s="231"/>
      <c r="M768" s="231"/>
      <c r="N768" s="231"/>
      <c r="O768" s="231"/>
      <c r="P768" s="231"/>
      <c r="Q768" s="231"/>
      <c r="R768" s="231"/>
    </row>
    <row r="769" spans="1:18" s="3" customFormat="1">
      <c r="A769" s="86" t="s">
        <v>32</v>
      </c>
      <c r="B769" s="14">
        <v>774</v>
      </c>
      <c r="C769" s="15" t="s">
        <v>26</v>
      </c>
      <c r="D769" s="15" t="s">
        <v>70</v>
      </c>
      <c r="E769" s="88" t="s">
        <v>1016</v>
      </c>
      <c r="F769" s="15" t="s">
        <v>33</v>
      </c>
      <c r="G769" s="102">
        <v>1263497</v>
      </c>
      <c r="H769" s="74">
        <v>0</v>
      </c>
      <c r="I769" s="74">
        <v>1457250</v>
      </c>
      <c r="J769" s="209"/>
      <c r="K769" s="231"/>
      <c r="L769" s="231"/>
      <c r="M769" s="231"/>
      <c r="N769" s="231"/>
      <c r="O769" s="231"/>
      <c r="P769" s="231"/>
      <c r="Q769" s="231"/>
      <c r="R769" s="231"/>
    </row>
    <row r="770" spans="1:18" s="3" customFormat="1" ht="25.5">
      <c r="A770" s="86" t="s">
        <v>295</v>
      </c>
      <c r="B770" s="14">
        <v>774</v>
      </c>
      <c r="C770" s="15" t="s">
        <v>26</v>
      </c>
      <c r="D770" s="15" t="s">
        <v>70</v>
      </c>
      <c r="E770" s="88" t="s">
        <v>294</v>
      </c>
      <c r="F770" s="15"/>
      <c r="G770" s="74">
        <f t="shared" ref="G770:I771" si="196">G771</f>
        <v>103926</v>
      </c>
      <c r="H770" s="74">
        <f t="shared" si="196"/>
        <v>103926</v>
      </c>
      <c r="I770" s="74">
        <f t="shared" si="196"/>
        <v>103926</v>
      </c>
      <c r="J770" s="209"/>
      <c r="K770" s="231"/>
      <c r="L770" s="231"/>
      <c r="M770" s="231"/>
      <c r="N770" s="231"/>
      <c r="O770" s="231"/>
      <c r="P770" s="231"/>
      <c r="Q770" s="231"/>
      <c r="R770" s="231"/>
    </row>
    <row r="771" spans="1:18" s="3" customFormat="1" ht="25.5">
      <c r="A771" s="86" t="s">
        <v>30</v>
      </c>
      <c r="B771" s="14">
        <v>774</v>
      </c>
      <c r="C771" s="15" t="s">
        <v>26</v>
      </c>
      <c r="D771" s="15" t="s">
        <v>70</v>
      </c>
      <c r="E771" s="88" t="s">
        <v>294</v>
      </c>
      <c r="F771" s="15" t="s">
        <v>31</v>
      </c>
      <c r="G771" s="74">
        <f t="shared" si="196"/>
        <v>103926</v>
      </c>
      <c r="H771" s="74">
        <f t="shared" si="196"/>
        <v>103926</v>
      </c>
      <c r="I771" s="74">
        <f t="shared" si="196"/>
        <v>103926</v>
      </c>
      <c r="J771" s="209"/>
      <c r="K771" s="231"/>
      <c r="L771" s="231"/>
      <c r="M771" s="231"/>
      <c r="N771" s="231"/>
      <c r="O771" s="231"/>
      <c r="P771" s="231"/>
      <c r="Q771" s="231"/>
      <c r="R771" s="231"/>
    </row>
    <row r="772" spans="1:18" s="3" customFormat="1">
      <c r="A772" s="86" t="s">
        <v>32</v>
      </c>
      <c r="B772" s="14">
        <v>774</v>
      </c>
      <c r="C772" s="15" t="s">
        <v>26</v>
      </c>
      <c r="D772" s="15" t="s">
        <v>70</v>
      </c>
      <c r="E772" s="88" t="s">
        <v>294</v>
      </c>
      <c r="F772" s="15" t="s">
        <v>33</v>
      </c>
      <c r="G772" s="74">
        <v>103926</v>
      </c>
      <c r="H772" s="74">
        <v>103926</v>
      </c>
      <c r="I772" s="74">
        <v>103926</v>
      </c>
      <c r="J772" s="209"/>
      <c r="K772" s="231"/>
      <c r="L772" s="231"/>
      <c r="M772" s="231"/>
      <c r="N772" s="231"/>
      <c r="O772" s="231"/>
      <c r="P772" s="231"/>
      <c r="Q772" s="231"/>
      <c r="R772" s="231"/>
    </row>
    <row r="773" spans="1:18" s="3" customFormat="1" hidden="1">
      <c r="A773" s="16" t="s">
        <v>1</v>
      </c>
      <c r="B773" s="14">
        <v>774</v>
      </c>
      <c r="C773" s="15" t="s">
        <v>26</v>
      </c>
      <c r="D773" s="15" t="s">
        <v>70</v>
      </c>
      <c r="E773" s="88" t="s">
        <v>219</v>
      </c>
      <c r="F773" s="15"/>
      <c r="G773" s="74">
        <f t="shared" ref="G773:I774" si="197">G774</f>
        <v>0</v>
      </c>
      <c r="H773" s="74">
        <f t="shared" si="197"/>
        <v>0</v>
      </c>
      <c r="I773" s="74">
        <f t="shared" si="197"/>
        <v>0</v>
      </c>
      <c r="J773" s="209"/>
      <c r="K773" s="231"/>
      <c r="L773" s="231"/>
      <c r="M773" s="231"/>
      <c r="N773" s="231"/>
      <c r="O773" s="231"/>
      <c r="P773" s="231"/>
      <c r="Q773" s="231"/>
      <c r="R773" s="231"/>
    </row>
    <row r="774" spans="1:18" s="3" customFormat="1" ht="25.5" hidden="1">
      <c r="A774" s="16" t="s">
        <v>30</v>
      </c>
      <c r="B774" s="14">
        <v>774</v>
      </c>
      <c r="C774" s="15" t="s">
        <v>26</v>
      </c>
      <c r="D774" s="15" t="s">
        <v>70</v>
      </c>
      <c r="E774" s="88" t="s">
        <v>219</v>
      </c>
      <c r="F774" s="15" t="s">
        <v>31</v>
      </c>
      <c r="G774" s="74">
        <f t="shared" si="197"/>
        <v>0</v>
      </c>
      <c r="H774" s="74">
        <f t="shared" si="197"/>
        <v>0</v>
      </c>
      <c r="I774" s="74">
        <f t="shared" si="197"/>
        <v>0</v>
      </c>
      <c r="J774" s="209"/>
      <c r="K774" s="231"/>
      <c r="L774" s="231"/>
      <c r="M774" s="231"/>
      <c r="N774" s="231"/>
      <c r="O774" s="231"/>
      <c r="P774" s="231"/>
      <c r="Q774" s="231"/>
      <c r="R774" s="231"/>
    </row>
    <row r="775" spans="1:18" s="3" customFormat="1" hidden="1">
      <c r="A775" s="16" t="s">
        <v>32</v>
      </c>
      <c r="B775" s="14">
        <v>774</v>
      </c>
      <c r="C775" s="15" t="s">
        <v>26</v>
      </c>
      <c r="D775" s="15" t="s">
        <v>70</v>
      </c>
      <c r="E775" s="88" t="s">
        <v>219</v>
      </c>
      <c r="F775" s="15" t="s">
        <v>33</v>
      </c>
      <c r="G775" s="74"/>
      <c r="H775" s="74"/>
      <c r="I775" s="74"/>
      <c r="J775" s="209"/>
      <c r="K775" s="231"/>
      <c r="L775" s="231"/>
      <c r="M775" s="231"/>
      <c r="N775" s="231"/>
      <c r="O775" s="231"/>
      <c r="P775" s="231"/>
      <c r="Q775" s="231"/>
      <c r="R775" s="231"/>
    </row>
    <row r="776" spans="1:18" s="3" customFormat="1" ht="25.5" hidden="1">
      <c r="A776" s="16" t="s">
        <v>295</v>
      </c>
      <c r="B776" s="14">
        <v>774</v>
      </c>
      <c r="C776" s="15" t="s">
        <v>26</v>
      </c>
      <c r="D776" s="15" t="s">
        <v>70</v>
      </c>
      <c r="E776" s="15" t="s">
        <v>294</v>
      </c>
      <c r="F776" s="15"/>
      <c r="G776" s="74">
        <f t="shared" ref="G776:I777" si="198">G777</f>
        <v>0</v>
      </c>
      <c r="H776" s="74">
        <f t="shared" si="198"/>
        <v>0</v>
      </c>
      <c r="I776" s="74">
        <f t="shared" si="198"/>
        <v>0</v>
      </c>
      <c r="J776" s="209"/>
      <c r="K776" s="231"/>
      <c r="L776" s="231"/>
      <c r="M776" s="231"/>
      <c r="N776" s="231"/>
      <c r="O776" s="231"/>
      <c r="P776" s="231"/>
      <c r="Q776" s="231"/>
      <c r="R776" s="231"/>
    </row>
    <row r="777" spans="1:18" s="3" customFormat="1" ht="25.5" hidden="1">
      <c r="A777" s="16" t="s">
        <v>30</v>
      </c>
      <c r="B777" s="14">
        <v>774</v>
      </c>
      <c r="C777" s="15" t="s">
        <v>26</v>
      </c>
      <c r="D777" s="15" t="s">
        <v>70</v>
      </c>
      <c r="E777" s="15" t="s">
        <v>294</v>
      </c>
      <c r="F777" s="15" t="s">
        <v>31</v>
      </c>
      <c r="G777" s="74">
        <f t="shared" si="198"/>
        <v>0</v>
      </c>
      <c r="H777" s="74">
        <f t="shared" si="198"/>
        <v>0</v>
      </c>
      <c r="I777" s="74">
        <f t="shared" si="198"/>
        <v>0</v>
      </c>
      <c r="J777" s="209"/>
      <c r="K777" s="231"/>
      <c r="L777" s="231"/>
      <c r="M777" s="231"/>
      <c r="N777" s="231"/>
      <c r="O777" s="231"/>
      <c r="P777" s="231"/>
      <c r="Q777" s="231"/>
      <c r="R777" s="231"/>
    </row>
    <row r="778" spans="1:18" s="3" customFormat="1" hidden="1">
      <c r="A778" s="16" t="s">
        <v>32</v>
      </c>
      <c r="B778" s="14">
        <v>774</v>
      </c>
      <c r="C778" s="15" t="s">
        <v>26</v>
      </c>
      <c r="D778" s="15" t="s">
        <v>70</v>
      </c>
      <c r="E778" s="15" t="s">
        <v>294</v>
      </c>
      <c r="F778" s="15" t="s">
        <v>33</v>
      </c>
      <c r="G778" s="74"/>
      <c r="H778" s="74"/>
      <c r="I778" s="74"/>
      <c r="J778" s="209"/>
      <c r="K778" s="231"/>
      <c r="L778" s="231"/>
      <c r="M778" s="231"/>
      <c r="N778" s="231"/>
      <c r="O778" s="231"/>
      <c r="P778" s="231"/>
      <c r="Q778" s="231"/>
      <c r="R778" s="231"/>
    </row>
    <row r="779" spans="1:18" s="3" customFormat="1" ht="51.75" hidden="1" customHeight="1">
      <c r="A779" s="16" t="s">
        <v>727</v>
      </c>
      <c r="B779" s="14">
        <v>774</v>
      </c>
      <c r="C779" s="15" t="s">
        <v>26</v>
      </c>
      <c r="D779" s="15" t="s">
        <v>70</v>
      </c>
      <c r="E779" s="88" t="s">
        <v>728</v>
      </c>
      <c r="F779" s="15"/>
      <c r="G779" s="74">
        <f t="shared" ref="G779:I780" si="199">G780</f>
        <v>0</v>
      </c>
      <c r="H779" s="74">
        <f t="shared" si="199"/>
        <v>0</v>
      </c>
      <c r="I779" s="74">
        <f t="shared" si="199"/>
        <v>0</v>
      </c>
      <c r="J779" s="209"/>
      <c r="K779" s="231"/>
      <c r="L779" s="231"/>
      <c r="M779" s="231"/>
      <c r="N779" s="231"/>
      <c r="O779" s="231"/>
      <c r="P779" s="231"/>
      <c r="Q779" s="231"/>
      <c r="R779" s="231"/>
    </row>
    <row r="780" spans="1:18" s="3" customFormat="1" ht="25.5" hidden="1">
      <c r="A780" s="16" t="s">
        <v>30</v>
      </c>
      <c r="B780" s="14">
        <v>774</v>
      </c>
      <c r="C780" s="15" t="s">
        <v>26</v>
      </c>
      <c r="D780" s="15" t="s">
        <v>70</v>
      </c>
      <c r="E780" s="88" t="s">
        <v>728</v>
      </c>
      <c r="F780" s="15" t="s">
        <v>31</v>
      </c>
      <c r="G780" s="74">
        <f t="shared" si="199"/>
        <v>0</v>
      </c>
      <c r="H780" s="74">
        <f t="shared" si="199"/>
        <v>0</v>
      </c>
      <c r="I780" s="74">
        <f t="shared" si="199"/>
        <v>0</v>
      </c>
      <c r="J780" s="209"/>
      <c r="K780" s="231"/>
      <c r="L780" s="231"/>
      <c r="M780" s="231"/>
      <c r="N780" s="231"/>
      <c r="O780" s="231"/>
      <c r="P780" s="231"/>
      <c r="Q780" s="231"/>
      <c r="R780" s="231"/>
    </row>
    <row r="781" spans="1:18" s="3" customFormat="1" hidden="1">
      <c r="A781" s="16" t="s">
        <v>32</v>
      </c>
      <c r="B781" s="14">
        <v>774</v>
      </c>
      <c r="C781" s="15" t="s">
        <v>26</v>
      </c>
      <c r="D781" s="15" t="s">
        <v>70</v>
      </c>
      <c r="E781" s="88" t="s">
        <v>728</v>
      </c>
      <c r="F781" s="15" t="s">
        <v>33</v>
      </c>
      <c r="G781" s="74"/>
      <c r="H781" s="74"/>
      <c r="I781" s="74"/>
      <c r="J781" s="209"/>
      <c r="K781" s="231"/>
      <c r="L781" s="231"/>
      <c r="M781" s="231"/>
      <c r="N781" s="231"/>
      <c r="O781" s="231"/>
      <c r="P781" s="231"/>
      <c r="Q781" s="231"/>
      <c r="R781" s="231"/>
    </row>
    <row r="782" spans="1:18" ht="25.5">
      <c r="A782" s="16" t="s">
        <v>24</v>
      </c>
      <c r="B782" s="15" t="s">
        <v>94</v>
      </c>
      <c r="C782" s="15" t="s">
        <v>26</v>
      </c>
      <c r="D782" s="15" t="s">
        <v>70</v>
      </c>
      <c r="E782" s="15" t="s">
        <v>224</v>
      </c>
      <c r="F782" s="15"/>
      <c r="G782" s="74">
        <f t="shared" ref="G782:I784" si="200">G783</f>
        <v>452000</v>
      </c>
      <c r="H782" s="74">
        <f t="shared" si="200"/>
        <v>452000</v>
      </c>
      <c r="I782" s="74">
        <f t="shared" si="200"/>
        <v>452000</v>
      </c>
      <c r="J782" s="209"/>
    </row>
    <row r="783" spans="1:18" ht="27" customHeight="1">
      <c r="A783" s="16" t="s">
        <v>142</v>
      </c>
      <c r="B783" s="15" t="s">
        <v>94</v>
      </c>
      <c r="C783" s="15" t="s">
        <v>26</v>
      </c>
      <c r="D783" s="15" t="s">
        <v>70</v>
      </c>
      <c r="E783" s="15" t="s">
        <v>225</v>
      </c>
      <c r="F783" s="15"/>
      <c r="G783" s="74">
        <f t="shared" si="200"/>
        <v>452000</v>
      </c>
      <c r="H783" s="74">
        <f t="shared" si="200"/>
        <v>452000</v>
      </c>
      <c r="I783" s="74">
        <f t="shared" si="200"/>
        <v>452000</v>
      </c>
      <c r="J783" s="209"/>
    </row>
    <row r="784" spans="1:18" ht="25.5">
      <c r="A784" s="16" t="s">
        <v>30</v>
      </c>
      <c r="B784" s="15" t="s">
        <v>94</v>
      </c>
      <c r="C784" s="15" t="s">
        <v>26</v>
      </c>
      <c r="D784" s="15" t="s">
        <v>70</v>
      </c>
      <c r="E784" s="15" t="s">
        <v>225</v>
      </c>
      <c r="F784" s="15" t="s">
        <v>31</v>
      </c>
      <c r="G784" s="74">
        <f t="shared" si="200"/>
        <v>452000</v>
      </c>
      <c r="H784" s="74">
        <f t="shared" si="200"/>
        <v>452000</v>
      </c>
      <c r="I784" s="74">
        <f t="shared" si="200"/>
        <v>452000</v>
      </c>
      <c r="J784" s="209"/>
    </row>
    <row r="785" spans="1:18">
      <c r="A785" s="16" t="s">
        <v>32</v>
      </c>
      <c r="B785" s="15" t="s">
        <v>94</v>
      </c>
      <c r="C785" s="15" t="s">
        <v>26</v>
      </c>
      <c r="D785" s="15" t="s">
        <v>70</v>
      </c>
      <c r="E785" s="15" t="s">
        <v>225</v>
      </c>
      <c r="F785" s="15" t="s">
        <v>33</v>
      </c>
      <c r="G785" s="74">
        <v>452000</v>
      </c>
      <c r="H785" s="74">
        <v>452000</v>
      </c>
      <c r="I785" s="74">
        <v>452000</v>
      </c>
      <c r="J785" s="209"/>
    </row>
    <row r="786" spans="1:18" ht="35.25" hidden="1" customHeight="1">
      <c r="A786" s="37" t="s">
        <v>485</v>
      </c>
      <c r="B786" s="15" t="s">
        <v>94</v>
      </c>
      <c r="C786" s="15" t="s">
        <v>26</v>
      </c>
      <c r="D786" s="15" t="s">
        <v>70</v>
      </c>
      <c r="E786" s="15" t="s">
        <v>195</v>
      </c>
      <c r="F786" s="15"/>
      <c r="G786" s="74">
        <f>G787</f>
        <v>0</v>
      </c>
      <c r="H786" s="74">
        <f t="shared" ref="H786:I786" si="201">H787</f>
        <v>0</v>
      </c>
      <c r="I786" s="74">
        <f t="shared" si="201"/>
        <v>0</v>
      </c>
      <c r="J786" s="209"/>
    </row>
    <row r="787" spans="1:18" ht="36" hidden="1" customHeight="1">
      <c r="A787" s="16" t="s">
        <v>619</v>
      </c>
      <c r="B787" s="15" t="s">
        <v>94</v>
      </c>
      <c r="C787" s="15" t="s">
        <v>26</v>
      </c>
      <c r="D787" s="15" t="s">
        <v>70</v>
      </c>
      <c r="E787" s="15" t="s">
        <v>547</v>
      </c>
      <c r="F787" s="15"/>
      <c r="G787" s="74">
        <f>G788</f>
        <v>0</v>
      </c>
      <c r="H787" s="74">
        <f>H788+H790</f>
        <v>0</v>
      </c>
      <c r="I787" s="74">
        <f>I788+I790</f>
        <v>0</v>
      </c>
      <c r="J787" s="209"/>
    </row>
    <row r="788" spans="1:18" ht="25.5" hidden="1">
      <c r="A788" s="16" t="s">
        <v>30</v>
      </c>
      <c r="B788" s="15" t="s">
        <v>94</v>
      </c>
      <c r="C788" s="15" t="s">
        <v>26</v>
      </c>
      <c r="D788" s="15" t="s">
        <v>70</v>
      </c>
      <c r="E788" s="15" t="s">
        <v>547</v>
      </c>
      <c r="F788" s="15" t="s">
        <v>31</v>
      </c>
      <c r="G788" s="74">
        <f>G789</f>
        <v>0</v>
      </c>
      <c r="H788" s="74">
        <f>H789</f>
        <v>0</v>
      </c>
      <c r="I788" s="74">
        <f>I789</f>
        <v>0</v>
      </c>
      <c r="J788" s="209"/>
    </row>
    <row r="789" spans="1:18" ht="19.5" hidden="1" customHeight="1">
      <c r="A789" s="16" t="s">
        <v>32</v>
      </c>
      <c r="B789" s="15" t="s">
        <v>94</v>
      </c>
      <c r="C789" s="15" t="s">
        <v>26</v>
      </c>
      <c r="D789" s="15" t="s">
        <v>70</v>
      </c>
      <c r="E789" s="15" t="s">
        <v>547</v>
      </c>
      <c r="F789" s="15" t="s">
        <v>33</v>
      </c>
      <c r="G789" s="74"/>
      <c r="H789" s="74"/>
      <c r="I789" s="74"/>
      <c r="J789" s="209"/>
    </row>
    <row r="790" spans="1:18" ht="47.25" hidden="1" customHeight="1">
      <c r="A790" s="16" t="s">
        <v>460</v>
      </c>
      <c r="B790" s="15" t="s">
        <v>94</v>
      </c>
      <c r="C790" s="15" t="s">
        <v>26</v>
      </c>
      <c r="D790" s="15" t="s">
        <v>70</v>
      </c>
      <c r="E790" s="15" t="s">
        <v>459</v>
      </c>
      <c r="F790" s="15"/>
      <c r="G790" s="74">
        <f>G791</f>
        <v>0</v>
      </c>
      <c r="H790" s="74">
        <f>H791</f>
        <v>0</v>
      </c>
      <c r="I790" s="74">
        <f>I791</f>
        <v>0</v>
      </c>
      <c r="J790" s="209"/>
    </row>
    <row r="791" spans="1:18" ht="74.25" hidden="1" customHeight="1">
      <c r="A791" s="16" t="s">
        <v>613</v>
      </c>
      <c r="B791" s="15" t="s">
        <v>94</v>
      </c>
      <c r="C791" s="15" t="s">
        <v>26</v>
      </c>
      <c r="D791" s="15" t="s">
        <v>70</v>
      </c>
      <c r="E791" s="15" t="s">
        <v>612</v>
      </c>
      <c r="F791" s="15"/>
      <c r="G791" s="74">
        <f>G792</f>
        <v>0</v>
      </c>
      <c r="H791" s="74">
        <f t="shared" ref="H791:I792" si="202">H792</f>
        <v>0</v>
      </c>
      <c r="I791" s="74">
        <f t="shared" si="202"/>
        <v>0</v>
      </c>
      <c r="J791" s="209"/>
    </row>
    <row r="792" spans="1:18" ht="31.5" hidden="1" customHeight="1">
      <c r="A792" s="16" t="s">
        <v>30</v>
      </c>
      <c r="B792" s="15" t="s">
        <v>94</v>
      </c>
      <c r="C792" s="15" t="s">
        <v>26</v>
      </c>
      <c r="D792" s="15" t="s">
        <v>70</v>
      </c>
      <c r="E792" s="15" t="s">
        <v>612</v>
      </c>
      <c r="F792" s="15" t="s">
        <v>31</v>
      </c>
      <c r="G792" s="74">
        <f>G793</f>
        <v>0</v>
      </c>
      <c r="H792" s="74">
        <f t="shared" si="202"/>
        <v>0</v>
      </c>
      <c r="I792" s="74">
        <f t="shared" si="202"/>
        <v>0</v>
      </c>
      <c r="J792" s="209"/>
    </row>
    <row r="793" spans="1:18" ht="17.25" hidden="1" customHeight="1">
      <c r="A793" s="16" t="s">
        <v>32</v>
      </c>
      <c r="B793" s="15" t="s">
        <v>94</v>
      </c>
      <c r="C793" s="15" t="s">
        <v>26</v>
      </c>
      <c r="D793" s="15" t="s">
        <v>70</v>
      </c>
      <c r="E793" s="15" t="s">
        <v>612</v>
      </c>
      <c r="F793" s="15" t="s">
        <v>33</v>
      </c>
      <c r="G793" s="74"/>
      <c r="H793" s="118"/>
      <c r="I793" s="118"/>
      <c r="J793" s="230"/>
    </row>
    <row r="794" spans="1:18" s="28" customFormat="1" ht="28.5" hidden="1" customHeight="1">
      <c r="A794" s="37"/>
      <c r="B794" s="14"/>
      <c r="C794" s="15"/>
      <c r="D794" s="15"/>
      <c r="E794" s="15"/>
      <c r="F794" s="15"/>
      <c r="G794" s="74"/>
      <c r="H794" s="74"/>
      <c r="I794" s="74"/>
      <c r="J794" s="209"/>
      <c r="K794" s="236"/>
      <c r="L794" s="236"/>
      <c r="M794" s="236"/>
      <c r="N794" s="236"/>
      <c r="O794" s="236"/>
      <c r="P794" s="236"/>
      <c r="Q794" s="236"/>
      <c r="R794" s="236"/>
    </row>
    <row r="795" spans="1:18" s="28" customFormat="1" ht="27.75" hidden="1" customHeight="1">
      <c r="A795" s="37"/>
      <c r="B795" s="14"/>
      <c r="C795" s="15"/>
      <c r="D795" s="15"/>
      <c r="E795" s="15"/>
      <c r="F795" s="15"/>
      <c r="G795" s="74"/>
      <c r="H795" s="74"/>
      <c r="I795" s="74"/>
      <c r="J795" s="209"/>
      <c r="K795" s="236"/>
      <c r="L795" s="236"/>
      <c r="M795" s="236"/>
      <c r="N795" s="236"/>
      <c r="O795" s="236"/>
      <c r="P795" s="236"/>
      <c r="Q795" s="236"/>
      <c r="R795" s="236"/>
    </row>
    <row r="796" spans="1:18" s="32" customFormat="1" ht="28.5" hidden="1" customHeight="1">
      <c r="A796" s="16"/>
      <c r="B796" s="14"/>
      <c r="C796" s="15"/>
      <c r="D796" s="15"/>
      <c r="E796" s="15"/>
      <c r="F796" s="15"/>
      <c r="G796" s="74"/>
      <c r="H796" s="74"/>
      <c r="I796" s="74"/>
      <c r="J796" s="209"/>
      <c r="K796" s="235"/>
      <c r="L796" s="235"/>
      <c r="M796" s="235"/>
      <c r="N796" s="235"/>
      <c r="O796" s="235"/>
      <c r="P796" s="235"/>
      <c r="Q796" s="235"/>
      <c r="R796" s="235"/>
    </row>
    <row r="797" spans="1:18" s="32" customFormat="1" hidden="1">
      <c r="A797" s="16"/>
      <c r="B797" s="14"/>
      <c r="C797" s="15"/>
      <c r="D797" s="15"/>
      <c r="E797" s="15"/>
      <c r="F797" s="15"/>
      <c r="G797" s="74"/>
      <c r="H797" s="74"/>
      <c r="I797" s="74"/>
      <c r="J797" s="209"/>
      <c r="K797" s="237"/>
      <c r="L797" s="235"/>
      <c r="M797" s="235"/>
      <c r="N797" s="235"/>
      <c r="O797" s="235"/>
      <c r="P797" s="235"/>
      <c r="Q797" s="235"/>
      <c r="R797" s="235"/>
    </row>
    <row r="798" spans="1:18" s="28" customFormat="1" ht="28.5" hidden="1" customHeight="1">
      <c r="A798" s="37" t="s">
        <v>485</v>
      </c>
      <c r="B798" s="15" t="s">
        <v>94</v>
      </c>
      <c r="C798" s="15" t="s">
        <v>26</v>
      </c>
      <c r="D798" s="15" t="s">
        <v>70</v>
      </c>
      <c r="E798" s="15" t="s">
        <v>195</v>
      </c>
      <c r="F798" s="15"/>
      <c r="G798" s="74">
        <f>G799+G802</f>
        <v>0</v>
      </c>
      <c r="H798" s="74">
        <f>H799</f>
        <v>0</v>
      </c>
      <c r="I798" s="74">
        <f>I799</f>
        <v>0</v>
      </c>
      <c r="J798" s="209"/>
      <c r="K798" s="236"/>
      <c r="L798" s="236"/>
      <c r="M798" s="236"/>
      <c r="N798" s="236"/>
      <c r="O798" s="236"/>
      <c r="P798" s="236"/>
      <c r="Q798" s="236"/>
      <c r="R798" s="236"/>
    </row>
    <row r="799" spans="1:18" s="28" customFormat="1" ht="27.75" hidden="1" customHeight="1">
      <c r="A799" s="37" t="s">
        <v>703</v>
      </c>
      <c r="B799" s="15" t="s">
        <v>94</v>
      </c>
      <c r="C799" s="15" t="s">
        <v>26</v>
      </c>
      <c r="D799" s="15" t="s">
        <v>70</v>
      </c>
      <c r="E799" s="15" t="s">
        <v>702</v>
      </c>
      <c r="F799" s="15"/>
      <c r="G799" s="74">
        <f>G800</f>
        <v>0</v>
      </c>
      <c r="H799" s="74">
        <f t="shared" ref="H799:I799" si="203">H800</f>
        <v>0</v>
      </c>
      <c r="I799" s="74">
        <f t="shared" si="203"/>
        <v>0</v>
      </c>
      <c r="J799" s="209"/>
      <c r="K799" s="236"/>
      <c r="L799" s="236"/>
      <c r="M799" s="236"/>
      <c r="N799" s="236"/>
      <c r="O799" s="236"/>
      <c r="P799" s="236"/>
      <c r="Q799" s="236"/>
      <c r="R799" s="236"/>
    </row>
    <row r="800" spans="1:18" s="32" customFormat="1" ht="28.5" hidden="1" customHeight="1">
      <c r="A800" s="16" t="s">
        <v>30</v>
      </c>
      <c r="B800" s="15" t="s">
        <v>94</v>
      </c>
      <c r="C800" s="15" t="s">
        <v>26</v>
      </c>
      <c r="D800" s="15" t="s">
        <v>70</v>
      </c>
      <c r="E800" s="15" t="s">
        <v>702</v>
      </c>
      <c r="F800" s="15" t="s">
        <v>31</v>
      </c>
      <c r="G800" s="74">
        <f>G801</f>
        <v>0</v>
      </c>
      <c r="H800" s="74">
        <f>H801</f>
        <v>0</v>
      </c>
      <c r="I800" s="74">
        <f>I801</f>
        <v>0</v>
      </c>
      <c r="J800" s="209"/>
      <c r="K800" s="235"/>
      <c r="L800" s="235"/>
      <c r="M800" s="235"/>
      <c r="N800" s="235"/>
      <c r="O800" s="235"/>
      <c r="P800" s="235"/>
      <c r="Q800" s="235"/>
      <c r="R800" s="235"/>
    </row>
    <row r="801" spans="1:18" s="32" customFormat="1" hidden="1">
      <c r="A801" s="16" t="s">
        <v>32</v>
      </c>
      <c r="B801" s="15" t="s">
        <v>94</v>
      </c>
      <c r="C801" s="15" t="s">
        <v>26</v>
      </c>
      <c r="D801" s="15" t="s">
        <v>70</v>
      </c>
      <c r="E801" s="15" t="s">
        <v>702</v>
      </c>
      <c r="F801" s="15" t="s">
        <v>33</v>
      </c>
      <c r="G801" s="74"/>
      <c r="H801" s="74">
        <v>0</v>
      </c>
      <c r="I801" s="74">
        <v>0</v>
      </c>
      <c r="J801" s="209"/>
      <c r="K801" s="237"/>
      <c r="L801" s="235"/>
      <c r="M801" s="235"/>
      <c r="N801" s="235"/>
      <c r="O801" s="235"/>
      <c r="P801" s="235"/>
      <c r="Q801" s="235"/>
      <c r="R801" s="235"/>
    </row>
    <row r="802" spans="1:18" s="28" customFormat="1" ht="27.75" hidden="1" customHeight="1">
      <c r="A802" s="37" t="s">
        <v>619</v>
      </c>
      <c r="B802" s="15" t="s">
        <v>94</v>
      </c>
      <c r="C802" s="15" t="s">
        <v>26</v>
      </c>
      <c r="D802" s="15" t="s">
        <v>70</v>
      </c>
      <c r="E802" s="15" t="s">
        <v>547</v>
      </c>
      <c r="F802" s="15"/>
      <c r="G802" s="74">
        <f>G803</f>
        <v>0</v>
      </c>
      <c r="H802" s="74">
        <f t="shared" ref="H802:I802" si="204">H803</f>
        <v>0</v>
      </c>
      <c r="I802" s="74">
        <f t="shared" si="204"/>
        <v>0</v>
      </c>
      <c r="J802" s="209"/>
      <c r="K802" s="236"/>
      <c r="L802" s="236"/>
      <c r="M802" s="236"/>
      <c r="N802" s="236"/>
      <c r="O802" s="236"/>
      <c r="P802" s="236"/>
      <c r="Q802" s="236"/>
      <c r="R802" s="236"/>
    </row>
    <row r="803" spans="1:18" s="32" customFormat="1" ht="28.5" hidden="1" customHeight="1">
      <c r="A803" s="16" t="s">
        <v>30</v>
      </c>
      <c r="B803" s="15" t="s">
        <v>94</v>
      </c>
      <c r="C803" s="15" t="s">
        <v>26</v>
      </c>
      <c r="D803" s="15" t="s">
        <v>70</v>
      </c>
      <c r="E803" s="15" t="s">
        <v>547</v>
      </c>
      <c r="F803" s="15" t="s">
        <v>31</v>
      </c>
      <c r="G803" s="74">
        <f>G804</f>
        <v>0</v>
      </c>
      <c r="H803" s="74">
        <f>H804</f>
        <v>0</v>
      </c>
      <c r="I803" s="74">
        <f>I804</f>
        <v>0</v>
      </c>
      <c r="J803" s="209"/>
      <c r="K803" s="235"/>
      <c r="L803" s="235"/>
      <c r="M803" s="235"/>
      <c r="N803" s="235"/>
      <c r="O803" s="235"/>
      <c r="P803" s="235"/>
      <c r="Q803" s="235"/>
      <c r="R803" s="235"/>
    </row>
    <row r="804" spans="1:18" s="32" customFormat="1" hidden="1">
      <c r="A804" s="16" t="s">
        <v>32</v>
      </c>
      <c r="B804" s="15" t="s">
        <v>94</v>
      </c>
      <c r="C804" s="15" t="s">
        <v>26</v>
      </c>
      <c r="D804" s="15" t="s">
        <v>70</v>
      </c>
      <c r="E804" s="15" t="s">
        <v>547</v>
      </c>
      <c r="F804" s="15" t="s">
        <v>33</v>
      </c>
      <c r="G804" s="74"/>
      <c r="H804" s="74">
        <v>0</v>
      </c>
      <c r="I804" s="74">
        <v>0</v>
      </c>
      <c r="J804" s="209"/>
      <c r="K804" s="237"/>
      <c r="L804" s="235"/>
      <c r="M804" s="235"/>
      <c r="N804" s="235"/>
      <c r="O804" s="235"/>
      <c r="P804" s="235"/>
      <c r="Q804" s="235"/>
      <c r="R804" s="235"/>
    </row>
    <row r="805" spans="1:18" s="194" customFormat="1" ht="30.75" hidden="1" customHeight="1">
      <c r="A805" s="37" t="s">
        <v>273</v>
      </c>
      <c r="B805" s="197">
        <v>774</v>
      </c>
      <c r="C805" s="15" t="s">
        <v>26</v>
      </c>
      <c r="D805" s="15" t="s">
        <v>70</v>
      </c>
      <c r="E805" s="15" t="s">
        <v>571</v>
      </c>
      <c r="F805" s="15"/>
      <c r="G805" s="74">
        <f>G806</f>
        <v>0</v>
      </c>
      <c r="H805" s="193">
        <v>0</v>
      </c>
      <c r="I805" s="193">
        <v>0</v>
      </c>
      <c r="J805" s="225"/>
      <c r="K805" s="238"/>
      <c r="L805" s="238"/>
      <c r="M805" s="238"/>
      <c r="N805" s="238"/>
      <c r="O805" s="238"/>
      <c r="P805" s="238"/>
      <c r="Q805" s="238"/>
      <c r="R805" s="238"/>
    </row>
    <row r="806" spans="1:18" ht="25.5" hidden="1">
      <c r="A806" s="16" t="s">
        <v>30</v>
      </c>
      <c r="B806" s="15" t="s">
        <v>94</v>
      </c>
      <c r="C806" s="15" t="s">
        <v>26</v>
      </c>
      <c r="D806" s="15" t="s">
        <v>70</v>
      </c>
      <c r="E806" s="15" t="s">
        <v>572</v>
      </c>
      <c r="F806" s="15" t="s">
        <v>31</v>
      </c>
      <c r="G806" s="89">
        <f t="shared" ref="G806:I806" si="205">G807</f>
        <v>0</v>
      </c>
      <c r="H806" s="8">
        <f t="shared" si="205"/>
        <v>0</v>
      </c>
      <c r="I806" s="8">
        <f t="shared" si="205"/>
        <v>0</v>
      </c>
      <c r="J806" s="210"/>
    </row>
    <row r="807" spans="1:18" hidden="1">
      <c r="A807" s="16" t="s">
        <v>32</v>
      </c>
      <c r="B807" s="15" t="s">
        <v>94</v>
      </c>
      <c r="C807" s="15" t="s">
        <v>26</v>
      </c>
      <c r="D807" s="15" t="s">
        <v>70</v>
      </c>
      <c r="E807" s="15" t="s">
        <v>572</v>
      </c>
      <c r="F807" s="15" t="s">
        <v>33</v>
      </c>
      <c r="G807" s="89"/>
      <c r="H807" s="8">
        <v>0</v>
      </c>
      <c r="I807" s="8">
        <v>0</v>
      </c>
      <c r="J807" s="210"/>
    </row>
    <row r="808" spans="1:18" s="32" customFormat="1" ht="17.25" hidden="1" customHeight="1">
      <c r="A808" s="5"/>
      <c r="B808" s="15"/>
      <c r="C808" s="36"/>
      <c r="D808" s="36"/>
      <c r="E808" s="36"/>
      <c r="F808" s="36"/>
      <c r="G808" s="75"/>
      <c r="H808" s="75"/>
      <c r="I808" s="75"/>
      <c r="J808" s="228"/>
      <c r="K808" s="235"/>
      <c r="L808" s="235"/>
      <c r="M808" s="235"/>
      <c r="N808" s="235"/>
      <c r="O808" s="235"/>
      <c r="P808" s="235"/>
      <c r="Q808" s="235"/>
      <c r="R808" s="235"/>
    </row>
    <row r="809" spans="1:18" s="32" customFormat="1" ht="17.25" hidden="1" customHeight="1">
      <c r="A809" s="132" t="s">
        <v>496</v>
      </c>
      <c r="B809" s="15" t="s">
        <v>94</v>
      </c>
      <c r="C809" s="15" t="s">
        <v>72</v>
      </c>
      <c r="D809" s="15" t="s">
        <v>19</v>
      </c>
      <c r="E809" s="36"/>
      <c r="F809" s="36"/>
      <c r="G809" s="75">
        <f>G810+G820</f>
        <v>0</v>
      </c>
      <c r="H809" s="75">
        <f>H810+H820</f>
        <v>0</v>
      </c>
      <c r="I809" s="75">
        <f>I810+I820</f>
        <v>0</v>
      </c>
      <c r="J809" s="228"/>
      <c r="K809" s="235"/>
      <c r="L809" s="235"/>
      <c r="M809" s="235"/>
      <c r="N809" s="235"/>
      <c r="O809" s="235"/>
      <c r="P809" s="235"/>
      <c r="Q809" s="235"/>
      <c r="R809" s="235"/>
    </row>
    <row r="810" spans="1:18" ht="27.75" hidden="1" customHeight="1">
      <c r="A810" s="37" t="s">
        <v>485</v>
      </c>
      <c r="B810" s="15" t="s">
        <v>94</v>
      </c>
      <c r="C810" s="15" t="s">
        <v>72</v>
      </c>
      <c r="D810" s="15" t="s">
        <v>19</v>
      </c>
      <c r="E810" s="15" t="s">
        <v>195</v>
      </c>
      <c r="F810" s="15"/>
      <c r="G810" s="74">
        <f>G812+G815+G817</f>
        <v>0</v>
      </c>
      <c r="H810" s="74">
        <f>H812+H815+H817</f>
        <v>0</v>
      </c>
      <c r="I810" s="74">
        <f>I812+I815+I817</f>
        <v>0</v>
      </c>
      <c r="J810" s="209"/>
    </row>
    <row r="811" spans="1:18" ht="19.5" hidden="1" customHeight="1">
      <c r="A811" s="16" t="s">
        <v>32</v>
      </c>
      <c r="B811" s="15" t="s">
        <v>94</v>
      </c>
      <c r="C811" s="15" t="s">
        <v>72</v>
      </c>
      <c r="D811" s="15" t="s">
        <v>19</v>
      </c>
      <c r="E811" s="15" t="s">
        <v>40</v>
      </c>
      <c r="F811" s="15" t="s">
        <v>33</v>
      </c>
      <c r="G811" s="74"/>
      <c r="H811" s="74"/>
      <c r="I811" s="74"/>
      <c r="J811" s="209"/>
    </row>
    <row r="812" spans="1:18" ht="39" hidden="1" customHeight="1">
      <c r="A812" s="16" t="s">
        <v>112</v>
      </c>
      <c r="B812" s="15" t="s">
        <v>94</v>
      </c>
      <c r="C812" s="15" t="s">
        <v>72</v>
      </c>
      <c r="D812" s="15" t="s">
        <v>19</v>
      </c>
      <c r="E812" s="15" t="s">
        <v>196</v>
      </c>
      <c r="F812" s="15"/>
      <c r="G812" s="74">
        <f>G813</f>
        <v>0</v>
      </c>
      <c r="H812" s="74">
        <f t="shared" ref="H812:I812" si="206">H813</f>
        <v>0</v>
      </c>
      <c r="I812" s="74">
        <f t="shared" si="206"/>
        <v>0</v>
      </c>
      <c r="J812" s="209"/>
    </row>
    <row r="813" spans="1:18" ht="25.5" hidden="1">
      <c r="A813" s="16" t="s">
        <v>30</v>
      </c>
      <c r="B813" s="15" t="s">
        <v>94</v>
      </c>
      <c r="C813" s="15" t="s">
        <v>72</v>
      </c>
      <c r="D813" s="15" t="s">
        <v>19</v>
      </c>
      <c r="E813" s="15" t="s">
        <v>196</v>
      </c>
      <c r="F813" s="15" t="s">
        <v>31</v>
      </c>
      <c r="G813" s="74">
        <f>G814</f>
        <v>0</v>
      </c>
      <c r="H813" s="74">
        <f>H814</f>
        <v>0</v>
      </c>
      <c r="I813" s="74">
        <f>I814</f>
        <v>0</v>
      </c>
      <c r="J813" s="209"/>
    </row>
    <row r="814" spans="1:18" ht="19.5" hidden="1" customHeight="1">
      <c r="A814" s="16" t="s">
        <v>32</v>
      </c>
      <c r="B814" s="15" t="s">
        <v>94</v>
      </c>
      <c r="C814" s="15" t="s">
        <v>72</v>
      </c>
      <c r="D814" s="15" t="s">
        <v>19</v>
      </c>
      <c r="E814" s="15" t="s">
        <v>196</v>
      </c>
      <c r="F814" s="15" t="s">
        <v>33</v>
      </c>
      <c r="G814" s="74"/>
      <c r="H814" s="74"/>
      <c r="I814" s="74"/>
      <c r="J814" s="209"/>
    </row>
    <row r="815" spans="1:18" s="32" customFormat="1" ht="25.5" hidden="1" customHeight="1">
      <c r="A815" s="16" t="s">
        <v>30</v>
      </c>
      <c r="B815" s="15" t="s">
        <v>94</v>
      </c>
      <c r="C815" s="15" t="s">
        <v>72</v>
      </c>
      <c r="D815" s="15" t="s">
        <v>19</v>
      </c>
      <c r="E815" s="15" t="s">
        <v>547</v>
      </c>
      <c r="F815" s="15" t="s">
        <v>31</v>
      </c>
      <c r="G815" s="74">
        <f>G816</f>
        <v>0</v>
      </c>
      <c r="H815" s="74">
        <v>0</v>
      </c>
      <c r="I815" s="74">
        <v>0</v>
      </c>
      <c r="J815" s="209"/>
      <c r="K815" s="235"/>
      <c r="L815" s="235"/>
      <c r="M815" s="235"/>
      <c r="N815" s="235"/>
      <c r="O815" s="235"/>
      <c r="P815" s="235"/>
      <c r="Q815" s="235"/>
      <c r="R815" s="235"/>
    </row>
    <row r="816" spans="1:18" s="32" customFormat="1" ht="17.25" hidden="1" customHeight="1">
      <c r="A816" s="16" t="s">
        <v>32</v>
      </c>
      <c r="B816" s="15" t="s">
        <v>94</v>
      </c>
      <c r="C816" s="15" t="s">
        <v>72</v>
      </c>
      <c r="D816" s="15" t="s">
        <v>19</v>
      </c>
      <c r="E816" s="15" t="s">
        <v>547</v>
      </c>
      <c r="F816" s="15" t="s">
        <v>33</v>
      </c>
      <c r="G816" s="74"/>
      <c r="H816" s="74">
        <v>0</v>
      </c>
      <c r="I816" s="74">
        <v>0</v>
      </c>
      <c r="J816" s="209"/>
      <c r="K816" s="235"/>
      <c r="L816" s="235"/>
      <c r="M816" s="235"/>
      <c r="N816" s="235"/>
      <c r="O816" s="235"/>
      <c r="P816" s="235"/>
      <c r="Q816" s="235"/>
      <c r="R816" s="235"/>
    </row>
    <row r="817" spans="1:18" s="32" customFormat="1" ht="65.25" hidden="1" customHeight="1">
      <c r="A817" s="16" t="s">
        <v>616</v>
      </c>
      <c r="B817" s="15" t="s">
        <v>94</v>
      </c>
      <c r="C817" s="15" t="s">
        <v>72</v>
      </c>
      <c r="D817" s="15" t="s">
        <v>19</v>
      </c>
      <c r="E817" s="15" t="s">
        <v>615</v>
      </c>
      <c r="F817" s="15"/>
      <c r="G817" s="74">
        <f>G818</f>
        <v>0</v>
      </c>
      <c r="H817" s="74">
        <f t="shared" ref="H817:I817" si="207">H818</f>
        <v>0</v>
      </c>
      <c r="I817" s="74">
        <f t="shared" si="207"/>
        <v>0</v>
      </c>
      <c r="J817" s="209"/>
      <c r="K817" s="235"/>
      <c r="L817" s="235"/>
      <c r="M817" s="235"/>
      <c r="N817" s="235"/>
      <c r="O817" s="235"/>
      <c r="P817" s="235"/>
      <c r="Q817" s="235"/>
      <c r="R817" s="235"/>
    </row>
    <row r="818" spans="1:18" s="32" customFormat="1" ht="25.5" hidden="1" customHeight="1">
      <c r="A818" s="16" t="s">
        <v>30</v>
      </c>
      <c r="B818" s="15" t="s">
        <v>94</v>
      </c>
      <c r="C818" s="15" t="s">
        <v>72</v>
      </c>
      <c r="D818" s="15" t="s">
        <v>19</v>
      </c>
      <c r="E818" s="15" t="s">
        <v>615</v>
      </c>
      <c r="F818" s="15" t="s">
        <v>31</v>
      </c>
      <c r="G818" s="74">
        <f>G819</f>
        <v>0</v>
      </c>
      <c r="H818" s="74">
        <v>0</v>
      </c>
      <c r="I818" s="74">
        <v>0</v>
      </c>
      <c r="J818" s="209"/>
      <c r="K818" s="235"/>
      <c r="L818" s="235"/>
      <c r="M818" s="235"/>
      <c r="N818" s="235"/>
      <c r="O818" s="235"/>
      <c r="P818" s="235"/>
      <c r="Q818" s="235"/>
      <c r="R818" s="235"/>
    </row>
    <row r="819" spans="1:18" s="32" customFormat="1" ht="17.25" hidden="1" customHeight="1">
      <c r="A819" s="16" t="s">
        <v>32</v>
      </c>
      <c r="B819" s="15" t="s">
        <v>94</v>
      </c>
      <c r="C819" s="15" t="s">
        <v>72</v>
      </c>
      <c r="D819" s="15" t="s">
        <v>19</v>
      </c>
      <c r="E819" s="15" t="s">
        <v>615</v>
      </c>
      <c r="F819" s="15" t="s">
        <v>33</v>
      </c>
      <c r="G819" s="74"/>
      <c r="H819" s="74">
        <v>0</v>
      </c>
      <c r="I819" s="74">
        <v>0</v>
      </c>
      <c r="J819" s="209"/>
      <c r="K819" s="235"/>
      <c r="L819" s="235"/>
      <c r="M819" s="235"/>
      <c r="N819" s="235"/>
      <c r="O819" s="235"/>
      <c r="P819" s="235"/>
      <c r="Q819" s="235"/>
      <c r="R819" s="235"/>
    </row>
    <row r="820" spans="1:18" s="18" customFormat="1" ht="25.5" hidden="1">
      <c r="A820" s="16" t="s">
        <v>475</v>
      </c>
      <c r="B820" s="15" t="s">
        <v>94</v>
      </c>
      <c r="C820" s="15" t="s">
        <v>72</v>
      </c>
      <c r="D820" s="15" t="s">
        <v>19</v>
      </c>
      <c r="E820" s="15" t="s">
        <v>263</v>
      </c>
      <c r="F820" s="15"/>
      <c r="G820" s="74">
        <f>G821</f>
        <v>0</v>
      </c>
      <c r="H820" s="74">
        <f t="shared" ref="H820:I822" si="208">H821</f>
        <v>0</v>
      </c>
      <c r="I820" s="74">
        <f t="shared" si="208"/>
        <v>0</v>
      </c>
      <c r="J820" s="209"/>
      <c r="K820" s="232"/>
      <c r="L820" s="232"/>
      <c r="M820" s="232"/>
      <c r="N820" s="232"/>
      <c r="O820" s="232"/>
      <c r="P820" s="232"/>
      <c r="Q820" s="232"/>
      <c r="R820" s="232"/>
    </row>
    <row r="821" spans="1:18" s="18" customFormat="1" ht="25.5" hidden="1">
      <c r="A821" s="16" t="s">
        <v>474</v>
      </c>
      <c r="B821" s="15" t="s">
        <v>94</v>
      </c>
      <c r="C821" s="15" t="s">
        <v>72</v>
      </c>
      <c r="D821" s="15" t="s">
        <v>19</v>
      </c>
      <c r="E821" s="15" t="s">
        <v>446</v>
      </c>
      <c r="F821" s="15"/>
      <c r="G821" s="74">
        <f>G822</f>
        <v>0</v>
      </c>
      <c r="H821" s="74">
        <f t="shared" si="208"/>
        <v>0</v>
      </c>
      <c r="I821" s="74">
        <f t="shared" si="208"/>
        <v>0</v>
      </c>
      <c r="J821" s="209"/>
      <c r="K821" s="232"/>
      <c r="L821" s="232"/>
      <c r="M821" s="232"/>
      <c r="N821" s="232"/>
      <c r="O821" s="232"/>
      <c r="P821" s="232"/>
      <c r="Q821" s="232"/>
      <c r="R821" s="232"/>
    </row>
    <row r="822" spans="1:18" s="18" customFormat="1" ht="25.5" hidden="1">
      <c r="A822" s="16" t="s">
        <v>96</v>
      </c>
      <c r="B822" s="15" t="s">
        <v>94</v>
      </c>
      <c r="C822" s="15" t="s">
        <v>72</v>
      </c>
      <c r="D822" s="15" t="s">
        <v>19</v>
      </c>
      <c r="E822" s="15" t="s">
        <v>446</v>
      </c>
      <c r="F822" s="15" t="s">
        <v>349</v>
      </c>
      <c r="G822" s="74">
        <f>G823</f>
        <v>0</v>
      </c>
      <c r="H822" s="74">
        <f t="shared" si="208"/>
        <v>0</v>
      </c>
      <c r="I822" s="74">
        <f t="shared" si="208"/>
        <v>0</v>
      </c>
      <c r="J822" s="209"/>
      <c r="K822" s="232"/>
      <c r="L822" s="232"/>
      <c r="M822" s="232"/>
      <c r="N822" s="232"/>
      <c r="O822" s="232"/>
      <c r="P822" s="232"/>
      <c r="Q822" s="232"/>
      <c r="R822" s="232"/>
    </row>
    <row r="823" spans="1:18" s="18" customFormat="1" ht="89.25" hidden="1">
      <c r="A823" s="50" t="s">
        <v>421</v>
      </c>
      <c r="B823" s="15" t="s">
        <v>94</v>
      </c>
      <c r="C823" s="15" t="s">
        <v>72</v>
      </c>
      <c r="D823" s="15" t="s">
        <v>19</v>
      </c>
      <c r="E823" s="15" t="s">
        <v>446</v>
      </c>
      <c r="F823" s="15" t="s">
        <v>420</v>
      </c>
      <c r="G823" s="74">
        <f>50000-50000</f>
        <v>0</v>
      </c>
      <c r="H823" s="74"/>
      <c r="I823" s="74"/>
      <c r="J823" s="209"/>
      <c r="K823" s="232"/>
      <c r="L823" s="232"/>
      <c r="M823" s="232"/>
      <c r="N823" s="232"/>
      <c r="O823" s="232"/>
      <c r="P823" s="232"/>
      <c r="Q823" s="232"/>
      <c r="R823" s="232"/>
    </row>
    <row r="824" spans="1:18" s="33" customFormat="1" ht="15" hidden="1" customHeight="1">
      <c r="A824" s="16"/>
      <c r="B824" s="15"/>
      <c r="C824" s="15"/>
      <c r="D824" s="15"/>
      <c r="E824" s="39"/>
      <c r="F824" s="39"/>
      <c r="G824" s="29"/>
      <c r="H824" s="29"/>
      <c r="I824" s="29"/>
      <c r="J824" s="227"/>
      <c r="K824" s="243"/>
      <c r="L824" s="243"/>
      <c r="M824" s="243"/>
      <c r="N824" s="243"/>
      <c r="O824" s="243"/>
      <c r="P824" s="243"/>
      <c r="Q824" s="243"/>
      <c r="R824" s="243"/>
    </row>
    <row r="825" spans="1:18" s="199" customFormat="1" ht="28.5" customHeight="1">
      <c r="A825" s="167" t="s">
        <v>485</v>
      </c>
      <c r="B825" s="88" t="s">
        <v>94</v>
      </c>
      <c r="C825" s="88" t="s">
        <v>26</v>
      </c>
      <c r="D825" s="88" t="s">
        <v>70</v>
      </c>
      <c r="E825" s="88" t="s">
        <v>195</v>
      </c>
      <c r="F825" s="88"/>
      <c r="G825" s="102">
        <f>G826+G829+G832</f>
        <v>706467</v>
      </c>
      <c r="H825" s="102">
        <f t="shared" ref="H825:I825" si="209">H826+H829+H832</f>
        <v>0</v>
      </c>
      <c r="I825" s="102">
        <f t="shared" si="209"/>
        <v>0</v>
      </c>
      <c r="J825" s="209"/>
      <c r="K825" s="236"/>
      <c r="L825" s="236"/>
      <c r="M825" s="236"/>
      <c r="N825" s="236"/>
      <c r="O825" s="236"/>
      <c r="P825" s="236"/>
      <c r="Q825" s="236"/>
      <c r="R825" s="236"/>
    </row>
    <row r="826" spans="1:18" s="199" customFormat="1" ht="27.75" hidden="1" customHeight="1">
      <c r="A826" s="167" t="s">
        <v>73</v>
      </c>
      <c r="B826" s="88" t="s">
        <v>94</v>
      </c>
      <c r="C826" s="88" t="s">
        <v>26</v>
      </c>
      <c r="D826" s="88" t="s">
        <v>70</v>
      </c>
      <c r="E826" s="88" t="s">
        <v>206</v>
      </c>
      <c r="F826" s="88"/>
      <c r="G826" s="102">
        <f>G827</f>
        <v>0</v>
      </c>
      <c r="H826" s="102">
        <f t="shared" ref="H826:I826" si="210">H827</f>
        <v>0</v>
      </c>
      <c r="I826" s="102">
        <f t="shared" si="210"/>
        <v>0</v>
      </c>
      <c r="J826" s="209"/>
      <c r="K826" s="236"/>
      <c r="L826" s="236"/>
      <c r="M826" s="236"/>
      <c r="N826" s="236"/>
      <c r="O826" s="236"/>
      <c r="P826" s="236"/>
      <c r="Q826" s="236"/>
      <c r="R826" s="236"/>
    </row>
    <row r="827" spans="1:18" s="259" customFormat="1" ht="28.5" hidden="1" customHeight="1">
      <c r="A827" s="86" t="s">
        <v>36</v>
      </c>
      <c r="B827" s="88" t="s">
        <v>94</v>
      </c>
      <c r="C827" s="88" t="s">
        <v>26</v>
      </c>
      <c r="D827" s="88" t="s">
        <v>70</v>
      </c>
      <c r="E827" s="88" t="s">
        <v>206</v>
      </c>
      <c r="F827" s="88" t="s">
        <v>37</v>
      </c>
      <c r="G827" s="102">
        <f>G828</f>
        <v>0</v>
      </c>
      <c r="H827" s="102">
        <f>H828</f>
        <v>0</v>
      </c>
      <c r="I827" s="102">
        <f>I828</f>
        <v>0</v>
      </c>
      <c r="J827" s="209"/>
      <c r="K827" s="235"/>
      <c r="L827" s="235"/>
      <c r="M827" s="235"/>
      <c r="N827" s="235"/>
      <c r="O827" s="235"/>
      <c r="P827" s="235"/>
      <c r="Q827" s="235"/>
      <c r="R827" s="235"/>
    </row>
    <row r="828" spans="1:18" s="259" customFormat="1" hidden="1">
      <c r="A828" s="86"/>
      <c r="B828" s="88" t="s">
        <v>94</v>
      </c>
      <c r="C828" s="88" t="s">
        <v>26</v>
      </c>
      <c r="D828" s="88" t="s">
        <v>70</v>
      </c>
      <c r="E828" s="88"/>
      <c r="F828" s="88"/>
      <c r="G828" s="102"/>
      <c r="H828" s="102"/>
      <c r="I828" s="102"/>
      <c r="J828" s="209"/>
      <c r="K828" s="237"/>
      <c r="L828" s="235"/>
      <c r="M828" s="235"/>
      <c r="N828" s="235"/>
      <c r="O828" s="235"/>
      <c r="P828" s="235"/>
      <c r="Q828" s="235"/>
      <c r="R828" s="235"/>
    </row>
    <row r="829" spans="1:18" s="199" customFormat="1" ht="56.25" hidden="1" customHeight="1">
      <c r="A829" s="167" t="s">
        <v>852</v>
      </c>
      <c r="B829" s="88" t="s">
        <v>94</v>
      </c>
      <c r="C829" s="88" t="s">
        <v>26</v>
      </c>
      <c r="D829" s="88" t="s">
        <v>70</v>
      </c>
      <c r="E829" s="88" t="s">
        <v>851</v>
      </c>
      <c r="F829" s="88"/>
      <c r="G829" s="102">
        <f>G830</f>
        <v>0</v>
      </c>
      <c r="H829" s="102">
        <f t="shared" ref="H829:I829" si="211">H830</f>
        <v>0</v>
      </c>
      <c r="I829" s="102">
        <f t="shared" si="211"/>
        <v>0</v>
      </c>
      <c r="J829" s="209"/>
      <c r="K829" s="236"/>
      <c r="L829" s="236"/>
      <c r="M829" s="236"/>
      <c r="N829" s="236"/>
      <c r="O829" s="236"/>
      <c r="P829" s="236"/>
      <c r="Q829" s="236"/>
      <c r="R829" s="236"/>
    </row>
    <row r="830" spans="1:18" s="259" customFormat="1" ht="28.5" hidden="1" customHeight="1">
      <c r="A830" s="86" t="s">
        <v>30</v>
      </c>
      <c r="B830" s="88" t="s">
        <v>94</v>
      </c>
      <c r="C830" s="88" t="s">
        <v>26</v>
      </c>
      <c r="D830" s="88" t="s">
        <v>70</v>
      </c>
      <c r="E830" s="88" t="s">
        <v>851</v>
      </c>
      <c r="F830" s="88" t="s">
        <v>31</v>
      </c>
      <c r="G830" s="102">
        <f>G831</f>
        <v>0</v>
      </c>
      <c r="H830" s="102">
        <f>H831</f>
        <v>0</v>
      </c>
      <c r="I830" s="102">
        <f>I831</f>
        <v>0</v>
      </c>
      <c r="J830" s="209"/>
      <c r="K830" s="235"/>
      <c r="L830" s="235"/>
      <c r="M830" s="235"/>
      <c r="N830" s="235"/>
      <c r="O830" s="235"/>
      <c r="P830" s="235"/>
      <c r="Q830" s="235"/>
      <c r="R830" s="235"/>
    </row>
    <row r="831" spans="1:18" s="259" customFormat="1" hidden="1">
      <c r="A831" s="86" t="s">
        <v>32</v>
      </c>
      <c r="B831" s="88" t="s">
        <v>94</v>
      </c>
      <c r="C831" s="88" t="s">
        <v>26</v>
      </c>
      <c r="D831" s="88" t="s">
        <v>70</v>
      </c>
      <c r="E831" s="88" t="s">
        <v>851</v>
      </c>
      <c r="F831" s="88" t="s">
        <v>33</v>
      </c>
      <c r="G831" s="102"/>
      <c r="H831" s="102">
        <v>0</v>
      </c>
      <c r="I831" s="102">
        <v>0</v>
      </c>
      <c r="J831" s="209"/>
      <c r="K831" s="237"/>
      <c r="L831" s="235"/>
      <c r="M831" s="235"/>
      <c r="N831" s="235"/>
      <c r="O831" s="235"/>
      <c r="P831" s="235"/>
      <c r="Q831" s="235"/>
      <c r="R831" s="235"/>
    </row>
    <row r="832" spans="1:18" s="28" customFormat="1" ht="51" customHeight="1">
      <c r="A832" s="37" t="s">
        <v>854</v>
      </c>
      <c r="B832" s="15" t="s">
        <v>94</v>
      </c>
      <c r="C832" s="15" t="s">
        <v>26</v>
      </c>
      <c r="D832" s="15" t="s">
        <v>70</v>
      </c>
      <c r="E832" s="15" t="s">
        <v>853</v>
      </c>
      <c r="F832" s="15"/>
      <c r="G832" s="74">
        <f>G833</f>
        <v>706467</v>
      </c>
      <c r="H832" s="74">
        <f t="shared" ref="H832:I832" si="212">H833</f>
        <v>0</v>
      </c>
      <c r="I832" s="74">
        <f t="shared" si="212"/>
        <v>0</v>
      </c>
      <c r="J832" s="209"/>
      <c r="K832" s="236"/>
      <c r="L832" s="236"/>
      <c r="M832" s="236"/>
      <c r="N832" s="236"/>
      <c r="O832" s="236"/>
      <c r="P832" s="236"/>
      <c r="Q832" s="236"/>
      <c r="R832" s="236"/>
    </row>
    <row r="833" spans="1:18" s="32" customFormat="1" ht="28.5" customHeight="1">
      <c r="A833" s="16" t="s">
        <v>30</v>
      </c>
      <c r="B833" s="15" t="s">
        <v>94</v>
      </c>
      <c r="C833" s="15" t="s">
        <v>26</v>
      </c>
      <c r="D833" s="15" t="s">
        <v>70</v>
      </c>
      <c r="E833" s="15" t="s">
        <v>853</v>
      </c>
      <c r="F833" s="15" t="s">
        <v>31</v>
      </c>
      <c r="G833" s="74">
        <f>G834</f>
        <v>706467</v>
      </c>
      <c r="H833" s="74">
        <f>H834</f>
        <v>0</v>
      </c>
      <c r="I833" s="74">
        <f>I834</f>
        <v>0</v>
      </c>
      <c r="J833" s="209"/>
      <c r="K833" s="235"/>
      <c r="L833" s="235"/>
      <c r="M833" s="235"/>
      <c r="N833" s="235"/>
      <c r="O833" s="235"/>
      <c r="P833" s="235"/>
      <c r="Q833" s="235"/>
      <c r="R833" s="235"/>
    </row>
    <row r="834" spans="1:18" s="32" customFormat="1">
      <c r="A834" s="16" t="s">
        <v>32</v>
      </c>
      <c r="B834" s="15" t="s">
        <v>94</v>
      </c>
      <c r="C834" s="15" t="s">
        <v>26</v>
      </c>
      <c r="D834" s="15" t="s">
        <v>70</v>
      </c>
      <c r="E834" s="15" t="s">
        <v>853</v>
      </c>
      <c r="F834" s="15" t="s">
        <v>33</v>
      </c>
      <c r="G834" s="74">
        <v>706467</v>
      </c>
      <c r="H834" s="74">
        <v>0</v>
      </c>
      <c r="I834" s="74">
        <v>0</v>
      </c>
      <c r="J834" s="209"/>
      <c r="K834" s="237"/>
      <c r="L834" s="235"/>
      <c r="M834" s="235"/>
      <c r="N834" s="235"/>
      <c r="O834" s="235"/>
      <c r="P834" s="235"/>
      <c r="Q834" s="235"/>
      <c r="R834" s="235"/>
    </row>
    <row r="835" spans="1:18" s="32" customFormat="1" ht="38.25">
      <c r="A835" s="86" t="s">
        <v>460</v>
      </c>
      <c r="B835" s="14">
        <v>774</v>
      </c>
      <c r="C835" s="15" t="s">
        <v>26</v>
      </c>
      <c r="D835" s="15" t="s">
        <v>70</v>
      </c>
      <c r="E835" s="15" t="s">
        <v>1045</v>
      </c>
      <c r="F835" s="15"/>
      <c r="G835" s="74">
        <f>G836</f>
        <v>41000</v>
      </c>
      <c r="H835" s="74"/>
      <c r="I835" s="74"/>
      <c r="J835" s="209"/>
      <c r="K835" s="237"/>
      <c r="L835" s="235"/>
      <c r="M835" s="235"/>
      <c r="N835" s="235"/>
      <c r="O835" s="235"/>
      <c r="P835" s="235"/>
      <c r="Q835" s="235"/>
      <c r="R835" s="235"/>
    </row>
    <row r="836" spans="1:18" s="32" customFormat="1" ht="25.5">
      <c r="A836" s="86" t="s">
        <v>458</v>
      </c>
      <c r="B836" s="14">
        <v>774</v>
      </c>
      <c r="C836" s="15" t="s">
        <v>26</v>
      </c>
      <c r="D836" s="15" t="s">
        <v>70</v>
      </c>
      <c r="E836" s="15" t="s">
        <v>1045</v>
      </c>
      <c r="F836" s="15"/>
      <c r="G836" s="74">
        <f>G837</f>
        <v>41000</v>
      </c>
      <c r="H836" s="74"/>
      <c r="I836" s="74"/>
      <c r="J836" s="209"/>
      <c r="K836" s="237"/>
      <c r="L836" s="235"/>
      <c r="M836" s="235"/>
      <c r="N836" s="235"/>
      <c r="O836" s="235"/>
      <c r="P836" s="235"/>
      <c r="Q836" s="235"/>
      <c r="R836" s="235"/>
    </row>
    <row r="837" spans="1:18" s="32" customFormat="1" ht="25.5">
      <c r="A837" s="16" t="s">
        <v>30</v>
      </c>
      <c r="B837" s="14">
        <v>774</v>
      </c>
      <c r="C837" s="15" t="s">
        <v>26</v>
      </c>
      <c r="D837" s="15" t="s">
        <v>70</v>
      </c>
      <c r="E837" s="15" t="s">
        <v>1045</v>
      </c>
      <c r="F837" s="15" t="s">
        <v>31</v>
      </c>
      <c r="G837" s="74">
        <f>G838</f>
        <v>41000</v>
      </c>
      <c r="H837" s="74"/>
      <c r="I837" s="74"/>
      <c r="J837" s="209"/>
      <c r="K837" s="237"/>
      <c r="L837" s="235"/>
      <c r="M837" s="235"/>
      <c r="N837" s="235"/>
      <c r="O837" s="235"/>
      <c r="P837" s="235"/>
      <c r="Q837" s="235"/>
      <c r="R837" s="235"/>
    </row>
    <row r="838" spans="1:18" s="32" customFormat="1" ht="21" customHeight="1">
      <c r="A838" s="16" t="s">
        <v>32</v>
      </c>
      <c r="B838" s="14">
        <v>774</v>
      </c>
      <c r="C838" s="15" t="s">
        <v>26</v>
      </c>
      <c r="D838" s="15" t="s">
        <v>70</v>
      </c>
      <c r="E838" s="15" t="s">
        <v>1045</v>
      </c>
      <c r="F838" s="15" t="s">
        <v>33</v>
      </c>
      <c r="G838" s="74">
        <v>41000</v>
      </c>
      <c r="H838" s="74"/>
      <c r="I838" s="74"/>
      <c r="J838" s="209"/>
      <c r="K838" s="237"/>
      <c r="L838" s="235"/>
      <c r="M838" s="235"/>
      <c r="N838" s="235"/>
      <c r="O838" s="235"/>
      <c r="P838" s="235"/>
      <c r="Q838" s="235"/>
      <c r="R838" s="235"/>
    </row>
    <row r="839" spans="1:18">
      <c r="A839" s="86" t="s">
        <v>282</v>
      </c>
      <c r="B839" s="15" t="s">
        <v>94</v>
      </c>
      <c r="C839" s="15" t="s">
        <v>26</v>
      </c>
      <c r="D839" s="15" t="s">
        <v>26</v>
      </c>
      <c r="E839" s="15"/>
      <c r="F839" s="15"/>
      <c r="G839" s="74">
        <f>G840+G884</f>
        <v>7869412.5599999996</v>
      </c>
      <c r="H839" s="74">
        <f>H840+H884</f>
        <v>4869412.54</v>
      </c>
      <c r="I839" s="74">
        <f>I840+I884</f>
        <v>4869412.5599999996</v>
      </c>
      <c r="J839" s="209"/>
    </row>
    <row r="840" spans="1:18" s="28" customFormat="1" ht="25.5">
      <c r="A840" s="86" t="s">
        <v>478</v>
      </c>
      <c r="B840" s="15" t="s">
        <v>94</v>
      </c>
      <c r="C840" s="15" t="s">
        <v>26</v>
      </c>
      <c r="D840" s="15" t="s">
        <v>26</v>
      </c>
      <c r="E840" s="15" t="s">
        <v>189</v>
      </c>
      <c r="F840" s="39"/>
      <c r="G840" s="74">
        <f>G841+G856</f>
        <v>7869412.5599999996</v>
      </c>
      <c r="H840" s="74">
        <f t="shared" ref="H840:I840" si="213">H841</f>
        <v>4869412.54</v>
      </c>
      <c r="I840" s="74">
        <f t="shared" si="213"/>
        <v>4869412.5599999996</v>
      </c>
      <c r="J840" s="209"/>
      <c r="K840" s="236"/>
      <c r="L840" s="236"/>
      <c r="M840" s="236"/>
      <c r="N840" s="236"/>
      <c r="O840" s="236"/>
      <c r="P840" s="236"/>
      <c r="Q840" s="236"/>
      <c r="R840" s="236"/>
    </row>
    <row r="841" spans="1:18" s="18" customFormat="1" ht="21.75" customHeight="1">
      <c r="A841" s="163" t="s">
        <v>119</v>
      </c>
      <c r="B841" s="15" t="s">
        <v>94</v>
      </c>
      <c r="C841" s="15" t="s">
        <v>26</v>
      </c>
      <c r="D841" s="15" t="s">
        <v>26</v>
      </c>
      <c r="E841" s="15" t="s">
        <v>190</v>
      </c>
      <c r="F841" s="15"/>
      <c r="G841" s="74">
        <f>G842+G847+G857+G850+G853+G863+G871+G876+G868+G881</f>
        <v>7869412.5599999996</v>
      </c>
      <c r="H841" s="74">
        <f t="shared" ref="H841:I841" si="214">H842+H847+H857+H850+H853+H863+H871+H876+H868+H881</f>
        <v>4869412.54</v>
      </c>
      <c r="I841" s="74">
        <f t="shared" si="214"/>
        <v>4869412.5599999996</v>
      </c>
      <c r="J841" s="209"/>
      <c r="K841" s="232"/>
      <c r="L841" s="232"/>
      <c r="M841" s="232"/>
      <c r="N841" s="232"/>
      <c r="O841" s="232"/>
      <c r="P841" s="232"/>
      <c r="Q841" s="232"/>
      <c r="R841" s="232"/>
    </row>
    <row r="842" spans="1:18" s="18" customFormat="1" ht="52.5" customHeight="1">
      <c r="A842" s="163" t="s">
        <v>127</v>
      </c>
      <c r="B842" s="15" t="s">
        <v>94</v>
      </c>
      <c r="C842" s="15" t="s">
        <v>26</v>
      </c>
      <c r="D842" s="15" t="s">
        <v>26</v>
      </c>
      <c r="E842" s="15" t="s">
        <v>191</v>
      </c>
      <c r="F842" s="15"/>
      <c r="G842" s="74">
        <f>G843+G845</f>
        <v>4369412.5599999996</v>
      </c>
      <c r="H842" s="74">
        <f>H843+H845</f>
        <v>4369412.54</v>
      </c>
      <c r="I842" s="74">
        <f>I843+I845</f>
        <v>4369412.5599999996</v>
      </c>
      <c r="J842" s="209"/>
      <c r="K842" s="232"/>
      <c r="L842" s="232"/>
      <c r="M842" s="232"/>
      <c r="N842" s="232"/>
      <c r="O842" s="232"/>
      <c r="P842" s="232"/>
      <c r="Q842" s="232"/>
      <c r="R842" s="232"/>
    </row>
    <row r="843" spans="1:18" s="18" customFormat="1" ht="25.5" hidden="1">
      <c r="A843" s="86" t="s">
        <v>36</v>
      </c>
      <c r="B843" s="15" t="s">
        <v>94</v>
      </c>
      <c r="C843" s="15" t="s">
        <v>26</v>
      </c>
      <c r="D843" s="15" t="s">
        <v>26</v>
      </c>
      <c r="E843" s="15" t="s">
        <v>135</v>
      </c>
      <c r="F843" s="15" t="s">
        <v>37</v>
      </c>
      <c r="G843" s="74">
        <f>G844</f>
        <v>0</v>
      </c>
      <c r="H843" s="74">
        <f>H844</f>
        <v>0</v>
      </c>
      <c r="I843" s="74">
        <f>I844</f>
        <v>0</v>
      </c>
      <c r="J843" s="209"/>
      <c r="K843" s="232"/>
      <c r="L843" s="232"/>
      <c r="M843" s="232"/>
      <c r="N843" s="232"/>
      <c r="O843" s="232"/>
      <c r="P843" s="232"/>
      <c r="Q843" s="232"/>
      <c r="R843" s="232"/>
    </row>
    <row r="844" spans="1:18" s="18" customFormat="1" ht="25.5" hidden="1">
      <c r="A844" s="86" t="s">
        <v>38</v>
      </c>
      <c r="B844" s="15" t="s">
        <v>94</v>
      </c>
      <c r="C844" s="15" t="s">
        <v>26</v>
      </c>
      <c r="D844" s="15" t="s">
        <v>26</v>
      </c>
      <c r="E844" s="15" t="s">
        <v>135</v>
      </c>
      <c r="F844" s="15" t="s">
        <v>39</v>
      </c>
      <c r="G844" s="74"/>
      <c r="H844" s="74"/>
      <c r="I844" s="74"/>
      <c r="J844" s="209"/>
      <c r="K844" s="232"/>
      <c r="L844" s="232"/>
      <c r="M844" s="232"/>
      <c r="N844" s="232"/>
      <c r="O844" s="232"/>
      <c r="P844" s="232"/>
      <c r="Q844" s="232"/>
      <c r="R844" s="232"/>
    </row>
    <row r="845" spans="1:18" s="18" customFormat="1" ht="25.5">
      <c r="A845" s="86" t="s">
        <v>30</v>
      </c>
      <c r="B845" s="15" t="s">
        <v>94</v>
      </c>
      <c r="C845" s="15" t="s">
        <v>26</v>
      </c>
      <c r="D845" s="15" t="s">
        <v>26</v>
      </c>
      <c r="E845" s="15" t="s">
        <v>191</v>
      </c>
      <c r="F845" s="15" t="s">
        <v>31</v>
      </c>
      <c r="G845" s="74">
        <f>G846</f>
        <v>4369412.5599999996</v>
      </c>
      <c r="H845" s="74">
        <f>H846</f>
        <v>4369412.54</v>
      </c>
      <c r="I845" s="74">
        <f>I846</f>
        <v>4369412.5599999996</v>
      </c>
      <c r="J845" s="209"/>
      <c r="K845" s="232"/>
      <c r="L845" s="232"/>
      <c r="M845" s="232"/>
      <c r="N845" s="232"/>
      <c r="O845" s="232"/>
      <c r="P845" s="232"/>
      <c r="Q845" s="232"/>
      <c r="R845" s="232"/>
    </row>
    <row r="846" spans="1:18" s="18" customFormat="1" ht="13.5" customHeight="1">
      <c r="A846" s="86" t="s">
        <v>32</v>
      </c>
      <c r="B846" s="15" t="s">
        <v>94</v>
      </c>
      <c r="C846" s="15" t="s">
        <v>26</v>
      </c>
      <c r="D846" s="15" t="s">
        <v>26</v>
      </c>
      <c r="E846" s="15" t="s">
        <v>191</v>
      </c>
      <c r="F846" s="15" t="s">
        <v>33</v>
      </c>
      <c r="G846" s="74">
        <v>4369412.5599999996</v>
      </c>
      <c r="H846" s="74">
        <v>4369412.54</v>
      </c>
      <c r="I846" s="74">
        <v>4369412.5599999996</v>
      </c>
      <c r="J846" s="209"/>
      <c r="K846" s="232"/>
      <c r="L846" s="232"/>
      <c r="M846" s="232"/>
      <c r="N846" s="232"/>
      <c r="O846" s="232"/>
      <c r="P846" s="232"/>
      <c r="Q846" s="232"/>
      <c r="R846" s="232"/>
    </row>
    <row r="847" spans="1:18" s="18" customFormat="1" ht="61.5" customHeight="1">
      <c r="A847" s="163" t="s">
        <v>352</v>
      </c>
      <c r="B847" s="15" t="s">
        <v>94</v>
      </c>
      <c r="C847" s="15" t="s">
        <v>26</v>
      </c>
      <c r="D847" s="15" t="s">
        <v>26</v>
      </c>
      <c r="E847" s="15" t="s">
        <v>192</v>
      </c>
      <c r="F847" s="15"/>
      <c r="G847" s="74">
        <f>G848</f>
        <v>500000</v>
      </c>
      <c r="H847" s="74">
        <f t="shared" ref="H847:I847" si="215">H848</f>
        <v>500000</v>
      </c>
      <c r="I847" s="74">
        <f t="shared" si="215"/>
        <v>500000</v>
      </c>
      <c r="J847" s="209"/>
      <c r="K847" s="232"/>
      <c r="L847" s="232"/>
      <c r="M847" s="232"/>
      <c r="N847" s="232"/>
      <c r="O847" s="232"/>
      <c r="P847" s="232"/>
      <c r="Q847" s="232"/>
      <c r="R847" s="232"/>
    </row>
    <row r="848" spans="1:18" s="18" customFormat="1" ht="25.5">
      <c r="A848" s="16" t="s">
        <v>30</v>
      </c>
      <c r="B848" s="15" t="s">
        <v>94</v>
      </c>
      <c r="C848" s="15" t="s">
        <v>26</v>
      </c>
      <c r="D848" s="15" t="s">
        <v>26</v>
      </c>
      <c r="E848" s="15" t="s">
        <v>192</v>
      </c>
      <c r="F848" s="15" t="s">
        <v>31</v>
      </c>
      <c r="G848" s="74">
        <f>G849</f>
        <v>500000</v>
      </c>
      <c r="H848" s="74">
        <f>H849</f>
        <v>500000</v>
      </c>
      <c r="I848" s="74">
        <f>I849</f>
        <v>500000</v>
      </c>
      <c r="J848" s="209"/>
      <c r="K848" s="232"/>
      <c r="L848" s="232"/>
      <c r="M848" s="232"/>
      <c r="N848" s="232"/>
      <c r="O848" s="232"/>
      <c r="P848" s="232"/>
      <c r="Q848" s="232"/>
      <c r="R848" s="232"/>
    </row>
    <row r="849" spans="1:18" s="18" customFormat="1">
      <c r="A849" s="16" t="s">
        <v>32</v>
      </c>
      <c r="B849" s="15" t="s">
        <v>94</v>
      </c>
      <c r="C849" s="15" t="s">
        <v>26</v>
      </c>
      <c r="D849" s="15" t="s">
        <v>26</v>
      </c>
      <c r="E849" s="15" t="s">
        <v>192</v>
      </c>
      <c r="F849" s="15" t="s">
        <v>33</v>
      </c>
      <c r="G849" s="74">
        <v>500000</v>
      </c>
      <c r="H849" s="74">
        <v>500000</v>
      </c>
      <c r="I849" s="74">
        <v>500000</v>
      </c>
      <c r="J849" s="209"/>
      <c r="K849" s="232"/>
      <c r="L849" s="232"/>
      <c r="M849" s="232"/>
      <c r="N849" s="232"/>
      <c r="O849" s="232"/>
      <c r="P849" s="232"/>
      <c r="Q849" s="232"/>
      <c r="R849" s="232"/>
    </row>
    <row r="850" spans="1:18" s="18" customFormat="1" ht="25.5" hidden="1">
      <c r="A850" s="16" t="s">
        <v>654</v>
      </c>
      <c r="B850" s="15" t="s">
        <v>94</v>
      </c>
      <c r="C850" s="15" t="s">
        <v>26</v>
      </c>
      <c r="D850" s="15" t="s">
        <v>26</v>
      </c>
      <c r="E850" s="15" t="s">
        <v>653</v>
      </c>
      <c r="F850" s="15"/>
      <c r="G850" s="74">
        <f>G851</f>
        <v>0</v>
      </c>
      <c r="H850" s="74">
        <f>H851</f>
        <v>0</v>
      </c>
      <c r="I850" s="74">
        <f>I851</f>
        <v>0</v>
      </c>
      <c r="J850" s="209"/>
      <c r="K850" s="232"/>
      <c r="L850" s="232"/>
      <c r="M850" s="232"/>
      <c r="N850" s="232"/>
      <c r="O850" s="232"/>
      <c r="P850" s="232"/>
      <c r="Q850" s="232"/>
      <c r="R850" s="232"/>
    </row>
    <row r="851" spans="1:18" s="18" customFormat="1" ht="25.5" hidden="1">
      <c r="A851" s="16" t="s">
        <v>30</v>
      </c>
      <c r="B851" s="15" t="s">
        <v>94</v>
      </c>
      <c r="C851" s="15" t="s">
        <v>26</v>
      </c>
      <c r="D851" s="15" t="s">
        <v>26</v>
      </c>
      <c r="E851" s="15" t="s">
        <v>653</v>
      </c>
      <c r="F851" s="15" t="s">
        <v>31</v>
      </c>
      <c r="G851" s="74">
        <f>G852</f>
        <v>0</v>
      </c>
      <c r="H851" s="74"/>
      <c r="I851" s="74"/>
      <c r="J851" s="209"/>
      <c r="K851" s="232"/>
      <c r="L851" s="232"/>
      <c r="M851" s="232"/>
      <c r="N851" s="232"/>
      <c r="O851" s="232"/>
      <c r="P851" s="232"/>
      <c r="Q851" s="232"/>
      <c r="R851" s="232"/>
    </row>
    <row r="852" spans="1:18" s="18" customFormat="1" hidden="1">
      <c r="A852" s="16" t="s">
        <v>32</v>
      </c>
      <c r="B852" s="15" t="s">
        <v>94</v>
      </c>
      <c r="C852" s="15" t="s">
        <v>26</v>
      </c>
      <c r="D852" s="15" t="s">
        <v>26</v>
      </c>
      <c r="E852" s="15" t="s">
        <v>653</v>
      </c>
      <c r="F852" s="15" t="s">
        <v>33</v>
      </c>
      <c r="G852" s="74"/>
      <c r="H852" s="74">
        <f>H853</f>
        <v>0</v>
      </c>
      <c r="I852" s="74">
        <f>I853</f>
        <v>0</v>
      </c>
      <c r="J852" s="209"/>
      <c r="K852" s="232"/>
      <c r="L852" s="232"/>
      <c r="M852" s="232"/>
      <c r="N852" s="232"/>
      <c r="O852" s="232"/>
      <c r="P852" s="232"/>
      <c r="Q852" s="232"/>
      <c r="R852" s="232"/>
    </row>
    <row r="853" spans="1:18" s="18" customFormat="1" ht="51" hidden="1">
      <c r="A853" s="16" t="s">
        <v>426</v>
      </c>
      <c r="B853" s="15" t="s">
        <v>94</v>
      </c>
      <c r="C853" s="15" t="s">
        <v>26</v>
      </c>
      <c r="D853" s="15" t="s">
        <v>26</v>
      </c>
      <c r="E853" s="15" t="s">
        <v>425</v>
      </c>
      <c r="F853" s="15"/>
      <c r="G853" s="74">
        <f>G854</f>
        <v>0</v>
      </c>
      <c r="H853" s="74"/>
      <c r="I853" s="74"/>
      <c r="J853" s="209"/>
      <c r="K853" s="232"/>
      <c r="L853" s="232"/>
      <c r="M853" s="232"/>
      <c r="N853" s="232"/>
      <c r="O853" s="232"/>
      <c r="P853" s="232"/>
      <c r="Q853" s="232"/>
      <c r="R853" s="232"/>
    </row>
    <row r="854" spans="1:18" s="18" customFormat="1" ht="25.5" hidden="1">
      <c r="A854" s="16" t="s">
        <v>30</v>
      </c>
      <c r="B854" s="15" t="s">
        <v>94</v>
      </c>
      <c r="C854" s="15" t="s">
        <v>26</v>
      </c>
      <c r="D854" s="15" t="s">
        <v>26</v>
      </c>
      <c r="E854" s="15" t="s">
        <v>425</v>
      </c>
      <c r="F854" s="15" t="s">
        <v>31</v>
      </c>
      <c r="G854" s="74">
        <f>G855</f>
        <v>0</v>
      </c>
      <c r="H854" s="74">
        <f>H855</f>
        <v>0</v>
      </c>
      <c r="I854" s="74">
        <f>I855</f>
        <v>0</v>
      </c>
      <c r="J854" s="209"/>
      <c r="K854" s="232"/>
      <c r="L854" s="232"/>
      <c r="M854" s="232"/>
      <c r="N854" s="232"/>
      <c r="O854" s="232"/>
      <c r="P854" s="232"/>
      <c r="Q854" s="232"/>
      <c r="R854" s="232"/>
    </row>
    <row r="855" spans="1:18" s="18" customFormat="1" hidden="1">
      <c r="A855" s="16" t="s">
        <v>32</v>
      </c>
      <c r="B855" s="15" t="s">
        <v>94</v>
      </c>
      <c r="C855" s="15" t="s">
        <v>26</v>
      </c>
      <c r="D855" s="15" t="s">
        <v>26</v>
      </c>
      <c r="E855" s="15" t="s">
        <v>425</v>
      </c>
      <c r="F855" s="15" t="s">
        <v>33</v>
      </c>
      <c r="G855" s="74"/>
      <c r="H855" s="74"/>
      <c r="I855" s="74"/>
      <c r="J855" s="209"/>
      <c r="K855" s="232"/>
      <c r="L855" s="232"/>
      <c r="M855" s="232"/>
      <c r="N855" s="232"/>
      <c r="O855" s="232"/>
      <c r="P855" s="232"/>
      <c r="Q855" s="232"/>
      <c r="R855" s="232"/>
    </row>
    <row r="856" spans="1:18" s="3" customFormat="1" ht="25.5" hidden="1">
      <c r="A856" s="16" t="s">
        <v>0</v>
      </c>
      <c r="B856" s="14">
        <v>774</v>
      </c>
      <c r="C856" s="15" t="s">
        <v>26</v>
      </c>
      <c r="D856" s="15" t="s">
        <v>26</v>
      </c>
      <c r="E856" s="15" t="s">
        <v>218</v>
      </c>
      <c r="F856" s="15"/>
      <c r="G856" s="74"/>
      <c r="H856" s="74"/>
      <c r="I856" s="74"/>
      <c r="J856" s="209"/>
      <c r="K856" s="231"/>
      <c r="L856" s="231"/>
      <c r="M856" s="231"/>
      <c r="N856" s="231"/>
      <c r="O856" s="231"/>
      <c r="P856" s="231"/>
      <c r="Q856" s="231"/>
      <c r="R856" s="231"/>
    </row>
    <row r="857" spans="1:18" s="3" customFormat="1" ht="38.25" hidden="1">
      <c r="A857" s="16" t="s">
        <v>532</v>
      </c>
      <c r="B857" s="14">
        <v>774</v>
      </c>
      <c r="C857" s="15" t="s">
        <v>26</v>
      </c>
      <c r="D857" s="15" t="s">
        <v>26</v>
      </c>
      <c r="E857" s="15" t="s">
        <v>565</v>
      </c>
      <c r="F857" s="15"/>
      <c r="G857" s="74">
        <f t="shared" ref="G857:I861" si="216">G858</f>
        <v>0</v>
      </c>
      <c r="H857" s="74">
        <f t="shared" si="216"/>
        <v>0</v>
      </c>
      <c r="I857" s="74">
        <f t="shared" si="216"/>
        <v>0</v>
      </c>
      <c r="J857" s="209"/>
      <c r="K857" s="231"/>
      <c r="L857" s="231"/>
      <c r="M857" s="231"/>
      <c r="N857" s="231"/>
      <c r="O857" s="231"/>
      <c r="P857" s="231"/>
      <c r="Q857" s="231"/>
      <c r="R857" s="231"/>
    </row>
    <row r="858" spans="1:18" s="3" customFormat="1" ht="25.5" hidden="1">
      <c r="A858" s="16" t="s">
        <v>30</v>
      </c>
      <c r="B858" s="14">
        <v>774</v>
      </c>
      <c r="C858" s="15" t="s">
        <v>26</v>
      </c>
      <c r="D858" s="15" t="s">
        <v>26</v>
      </c>
      <c r="E858" s="15" t="s">
        <v>565</v>
      </c>
      <c r="F858" s="15" t="s">
        <v>31</v>
      </c>
      <c r="G858" s="74">
        <f t="shared" si="216"/>
        <v>0</v>
      </c>
      <c r="H858" s="74">
        <f t="shared" si="216"/>
        <v>0</v>
      </c>
      <c r="I858" s="74">
        <f t="shared" si="216"/>
        <v>0</v>
      </c>
      <c r="J858" s="209"/>
      <c r="K858" s="231"/>
      <c r="L858" s="231"/>
      <c r="M858" s="231"/>
      <c r="N858" s="231"/>
      <c r="O858" s="231"/>
      <c r="P858" s="231"/>
      <c r="Q858" s="231"/>
      <c r="R858" s="231"/>
    </row>
    <row r="859" spans="1:18" s="3" customFormat="1" hidden="1">
      <c r="A859" s="16" t="s">
        <v>32</v>
      </c>
      <c r="B859" s="14">
        <v>774</v>
      </c>
      <c r="C859" s="15" t="s">
        <v>26</v>
      </c>
      <c r="D859" s="15" t="s">
        <v>26</v>
      </c>
      <c r="E859" s="15" t="s">
        <v>565</v>
      </c>
      <c r="F859" s="15" t="s">
        <v>33</v>
      </c>
      <c r="G859" s="74"/>
      <c r="H859" s="74"/>
      <c r="I859" s="74"/>
      <c r="J859" s="209"/>
      <c r="K859" s="231"/>
      <c r="L859" s="231"/>
      <c r="M859" s="231"/>
      <c r="N859" s="231"/>
      <c r="O859" s="231"/>
      <c r="P859" s="231"/>
      <c r="Q859" s="231"/>
      <c r="R859" s="231"/>
    </row>
    <row r="860" spans="1:18" s="3" customFormat="1" ht="25.5" hidden="1">
      <c r="A860" s="16" t="s">
        <v>299</v>
      </c>
      <c r="B860" s="14">
        <v>774</v>
      </c>
      <c r="C860" s="15" t="s">
        <v>26</v>
      </c>
      <c r="D860" s="15" t="s">
        <v>26</v>
      </c>
      <c r="E860" s="15" t="s">
        <v>586</v>
      </c>
      <c r="F860" s="15"/>
      <c r="G860" s="74">
        <f t="shared" si="216"/>
        <v>0</v>
      </c>
      <c r="H860" s="74">
        <f t="shared" si="216"/>
        <v>0</v>
      </c>
      <c r="I860" s="74">
        <f t="shared" si="216"/>
        <v>0</v>
      </c>
      <c r="J860" s="209"/>
      <c r="K860" s="231"/>
      <c r="L860" s="231"/>
      <c r="M860" s="231"/>
      <c r="N860" s="231"/>
      <c r="O860" s="231"/>
      <c r="P860" s="231"/>
      <c r="Q860" s="231"/>
      <c r="R860" s="231"/>
    </row>
    <row r="861" spans="1:18" s="3" customFormat="1" ht="25.5" hidden="1">
      <c r="A861" s="16" t="s">
        <v>30</v>
      </c>
      <c r="B861" s="14">
        <v>774</v>
      </c>
      <c r="C861" s="15" t="s">
        <v>26</v>
      </c>
      <c r="D861" s="15" t="s">
        <v>26</v>
      </c>
      <c r="E861" s="15" t="s">
        <v>586</v>
      </c>
      <c r="F861" s="15" t="s">
        <v>31</v>
      </c>
      <c r="G861" s="74">
        <f t="shared" si="216"/>
        <v>0</v>
      </c>
      <c r="H861" s="74">
        <f t="shared" si="216"/>
        <v>0</v>
      </c>
      <c r="I861" s="74">
        <f t="shared" si="216"/>
        <v>0</v>
      </c>
      <c r="J861" s="209"/>
      <c r="K861" s="231"/>
      <c r="L861" s="231"/>
      <c r="M861" s="231"/>
      <c r="N861" s="231"/>
      <c r="O861" s="231"/>
      <c r="P861" s="231"/>
      <c r="Q861" s="231"/>
      <c r="R861" s="231"/>
    </row>
    <row r="862" spans="1:18" s="3" customFormat="1" hidden="1">
      <c r="A862" s="16" t="s">
        <v>32</v>
      </c>
      <c r="B862" s="14">
        <v>774</v>
      </c>
      <c r="C862" s="15" t="s">
        <v>26</v>
      </c>
      <c r="D862" s="15" t="s">
        <v>26</v>
      </c>
      <c r="E862" s="15" t="s">
        <v>586</v>
      </c>
      <c r="F862" s="15" t="s">
        <v>33</v>
      </c>
      <c r="G862" s="74"/>
      <c r="H862" s="74">
        <v>0</v>
      </c>
      <c r="I862" s="74">
        <v>0</v>
      </c>
      <c r="J862" s="209"/>
      <c r="K862" s="231"/>
      <c r="L862" s="231"/>
      <c r="M862" s="231"/>
      <c r="N862" s="231"/>
      <c r="O862" s="231"/>
      <c r="P862" s="231"/>
      <c r="Q862" s="231"/>
      <c r="R862" s="231"/>
    </row>
    <row r="863" spans="1:18" s="18" customFormat="1" ht="52.5" hidden="1" customHeight="1">
      <c r="A863" s="163" t="s">
        <v>767</v>
      </c>
      <c r="B863" s="15" t="s">
        <v>94</v>
      </c>
      <c r="C863" s="15" t="s">
        <v>26</v>
      </c>
      <c r="D863" s="15" t="s">
        <v>26</v>
      </c>
      <c r="E863" s="15" t="s">
        <v>766</v>
      </c>
      <c r="F863" s="15"/>
      <c r="G863" s="74">
        <f>G864+G866</f>
        <v>0</v>
      </c>
      <c r="H863" s="74">
        <f>H864+H866</f>
        <v>0</v>
      </c>
      <c r="I863" s="74">
        <f>I864+I866</f>
        <v>0</v>
      </c>
      <c r="J863" s="209"/>
      <c r="K863" s="232"/>
      <c r="L863" s="232"/>
      <c r="M863" s="232"/>
      <c r="N863" s="232"/>
      <c r="O863" s="232"/>
      <c r="P863" s="232"/>
      <c r="Q863" s="232"/>
      <c r="R863" s="232"/>
    </row>
    <row r="864" spans="1:18" s="18" customFormat="1" ht="25.5" hidden="1">
      <c r="A864" s="86" t="s">
        <v>36</v>
      </c>
      <c r="B864" s="15" t="s">
        <v>94</v>
      </c>
      <c r="C864" s="15" t="s">
        <v>26</v>
      </c>
      <c r="D864" s="15" t="s">
        <v>26</v>
      </c>
      <c r="E864" s="15" t="s">
        <v>135</v>
      </c>
      <c r="F864" s="15" t="s">
        <v>37</v>
      </c>
      <c r="G864" s="74">
        <f>G865</f>
        <v>0</v>
      </c>
      <c r="H864" s="74">
        <f>H865</f>
        <v>0</v>
      </c>
      <c r="I864" s="74">
        <f>I865</f>
        <v>0</v>
      </c>
      <c r="J864" s="209"/>
      <c r="K864" s="232"/>
      <c r="L864" s="232"/>
      <c r="M864" s="232"/>
      <c r="N864" s="232"/>
      <c r="O864" s="232"/>
      <c r="P864" s="232"/>
      <c r="Q864" s="232"/>
      <c r="R864" s="232"/>
    </row>
    <row r="865" spans="1:18" s="18" customFormat="1" ht="25.5" hidden="1">
      <c r="A865" s="86" t="s">
        <v>38</v>
      </c>
      <c r="B865" s="15" t="s">
        <v>94</v>
      </c>
      <c r="C865" s="15" t="s">
        <v>26</v>
      </c>
      <c r="D865" s="15" t="s">
        <v>26</v>
      </c>
      <c r="E865" s="15" t="s">
        <v>135</v>
      </c>
      <c r="F865" s="15" t="s">
        <v>39</v>
      </c>
      <c r="G865" s="74"/>
      <c r="H865" s="74"/>
      <c r="I865" s="74"/>
      <c r="J865" s="209"/>
      <c r="K865" s="232"/>
      <c r="L865" s="232"/>
      <c r="M865" s="232"/>
      <c r="N865" s="232"/>
      <c r="O865" s="232"/>
      <c r="P865" s="232"/>
      <c r="Q865" s="232"/>
      <c r="R865" s="232"/>
    </row>
    <row r="866" spans="1:18" s="18" customFormat="1" hidden="1">
      <c r="A866" s="86" t="s">
        <v>63</v>
      </c>
      <c r="B866" s="15" t="s">
        <v>94</v>
      </c>
      <c r="C866" s="15" t="s">
        <v>26</v>
      </c>
      <c r="D866" s="15" t="s">
        <v>26</v>
      </c>
      <c r="E866" s="15" t="s">
        <v>766</v>
      </c>
      <c r="F866" s="15" t="s">
        <v>64</v>
      </c>
      <c r="G866" s="74">
        <f>G867</f>
        <v>0</v>
      </c>
      <c r="H866" s="74">
        <f>H867</f>
        <v>0</v>
      </c>
      <c r="I866" s="74">
        <f>I867</f>
        <v>0</v>
      </c>
      <c r="J866" s="209"/>
      <c r="K866" s="232"/>
      <c r="L866" s="232"/>
      <c r="M866" s="232"/>
      <c r="N866" s="232"/>
      <c r="O866" s="232"/>
      <c r="P866" s="232"/>
      <c r="Q866" s="232"/>
      <c r="R866" s="232"/>
    </row>
    <row r="867" spans="1:18" s="18" customFormat="1" ht="13.5" hidden="1" customHeight="1">
      <c r="A867" s="86" t="s">
        <v>180</v>
      </c>
      <c r="B867" s="15" t="s">
        <v>94</v>
      </c>
      <c r="C867" s="15" t="s">
        <v>26</v>
      </c>
      <c r="D867" s="15" t="s">
        <v>26</v>
      </c>
      <c r="E867" s="15" t="s">
        <v>766</v>
      </c>
      <c r="F867" s="15" t="s">
        <v>181</v>
      </c>
      <c r="G867" s="74">
        <f>1308000-1308000</f>
        <v>0</v>
      </c>
      <c r="H867" s="74"/>
      <c r="I867" s="74"/>
      <c r="J867" s="209"/>
      <c r="K867" s="232"/>
      <c r="L867" s="232"/>
      <c r="M867" s="232"/>
      <c r="N867" s="232"/>
      <c r="O867" s="232"/>
      <c r="P867" s="232"/>
      <c r="Q867" s="232"/>
      <c r="R867" s="232"/>
    </row>
    <row r="868" spans="1:18" s="18" customFormat="1" ht="61.5" hidden="1" customHeight="1">
      <c r="A868" s="163" t="s">
        <v>426</v>
      </c>
      <c r="B868" s="15" t="s">
        <v>94</v>
      </c>
      <c r="C868" s="15" t="s">
        <v>26</v>
      </c>
      <c r="D868" s="15" t="s">
        <v>26</v>
      </c>
      <c r="E868" s="15" t="s">
        <v>425</v>
      </c>
      <c r="F868" s="15"/>
      <c r="G868" s="74">
        <f>G869</f>
        <v>0</v>
      </c>
      <c r="H868" s="74">
        <f t="shared" ref="H868:I868" si="217">H869</f>
        <v>0</v>
      </c>
      <c r="I868" s="74">
        <f t="shared" si="217"/>
        <v>0</v>
      </c>
      <c r="J868" s="209"/>
      <c r="K868" s="232"/>
      <c r="L868" s="232"/>
      <c r="M868" s="232"/>
      <c r="N868" s="232"/>
      <c r="O868" s="232"/>
      <c r="P868" s="232"/>
      <c r="Q868" s="232"/>
      <c r="R868" s="232"/>
    </row>
    <row r="869" spans="1:18" s="18" customFormat="1" ht="25.5" hidden="1">
      <c r="A869" s="16" t="s">
        <v>30</v>
      </c>
      <c r="B869" s="15" t="s">
        <v>94</v>
      </c>
      <c r="C869" s="15" t="s">
        <v>26</v>
      </c>
      <c r="D869" s="15" t="s">
        <v>26</v>
      </c>
      <c r="E869" s="15" t="s">
        <v>425</v>
      </c>
      <c r="F869" s="15" t="s">
        <v>31</v>
      </c>
      <c r="G869" s="74">
        <f>G870</f>
        <v>0</v>
      </c>
      <c r="H869" s="74">
        <f>H870</f>
        <v>0</v>
      </c>
      <c r="I869" s="74">
        <f>I870</f>
        <v>0</v>
      </c>
      <c r="J869" s="209"/>
      <c r="K869" s="232"/>
      <c r="L869" s="232"/>
      <c r="M869" s="232"/>
      <c r="N869" s="232"/>
      <c r="O869" s="232"/>
      <c r="P869" s="232"/>
      <c r="Q869" s="232"/>
      <c r="R869" s="232"/>
    </row>
    <row r="870" spans="1:18" s="18" customFormat="1" hidden="1">
      <c r="A870" s="16" t="s">
        <v>32</v>
      </c>
      <c r="B870" s="15" t="s">
        <v>94</v>
      </c>
      <c r="C870" s="15" t="s">
        <v>26</v>
      </c>
      <c r="D870" s="15" t="s">
        <v>26</v>
      </c>
      <c r="E870" s="15" t="s">
        <v>425</v>
      </c>
      <c r="F870" s="15" t="s">
        <v>33</v>
      </c>
      <c r="G870" s="74"/>
      <c r="H870" s="74"/>
      <c r="I870" s="74"/>
      <c r="J870" s="209"/>
      <c r="K870" s="232"/>
      <c r="L870" s="232"/>
      <c r="M870" s="232"/>
      <c r="N870" s="232"/>
      <c r="O870" s="232"/>
      <c r="P870" s="232"/>
      <c r="Q870" s="232"/>
      <c r="R870" s="232"/>
    </row>
    <row r="871" spans="1:18" s="18" customFormat="1" ht="38.25" hidden="1" customHeight="1">
      <c r="A871" s="163" t="s">
        <v>769</v>
      </c>
      <c r="B871" s="15" t="s">
        <v>94</v>
      </c>
      <c r="C871" s="15" t="s">
        <v>26</v>
      </c>
      <c r="D871" s="15" t="s">
        <v>26</v>
      </c>
      <c r="E871" s="15" t="s">
        <v>768</v>
      </c>
      <c r="F871" s="15"/>
      <c r="G871" s="74">
        <f>G872+G874</f>
        <v>0</v>
      </c>
      <c r="H871" s="74">
        <f>H872+H874</f>
        <v>0</v>
      </c>
      <c r="I871" s="74">
        <f>I872+I874</f>
        <v>0</v>
      </c>
      <c r="J871" s="209"/>
      <c r="K871" s="232"/>
      <c r="L871" s="232"/>
      <c r="M871" s="232"/>
      <c r="N871" s="232"/>
      <c r="O871" s="232"/>
      <c r="P871" s="232"/>
      <c r="Q871" s="232"/>
      <c r="R871" s="232"/>
    </row>
    <row r="872" spans="1:18" s="18" customFormat="1" ht="25.5" hidden="1">
      <c r="A872" s="86" t="s">
        <v>36</v>
      </c>
      <c r="B872" s="15" t="s">
        <v>94</v>
      </c>
      <c r="C872" s="15" t="s">
        <v>26</v>
      </c>
      <c r="D872" s="15" t="s">
        <v>26</v>
      </c>
      <c r="E872" s="15" t="s">
        <v>135</v>
      </c>
      <c r="F872" s="15" t="s">
        <v>37</v>
      </c>
      <c r="G872" s="74">
        <f>G873</f>
        <v>0</v>
      </c>
      <c r="H872" s="74">
        <f>H873</f>
        <v>0</v>
      </c>
      <c r="I872" s="74">
        <f>I873</f>
        <v>0</v>
      </c>
      <c r="J872" s="209"/>
      <c r="K872" s="232"/>
      <c r="L872" s="232"/>
      <c r="M872" s="232"/>
      <c r="N872" s="232"/>
      <c r="O872" s="232"/>
      <c r="P872" s="232"/>
      <c r="Q872" s="232"/>
      <c r="R872" s="232"/>
    </row>
    <row r="873" spans="1:18" s="18" customFormat="1" ht="25.5" hidden="1">
      <c r="A873" s="86" t="s">
        <v>38</v>
      </c>
      <c r="B873" s="15" t="s">
        <v>94</v>
      </c>
      <c r="C873" s="15" t="s">
        <v>26</v>
      </c>
      <c r="D873" s="15" t="s">
        <v>26</v>
      </c>
      <c r="E873" s="15" t="s">
        <v>135</v>
      </c>
      <c r="F873" s="15" t="s">
        <v>39</v>
      </c>
      <c r="G873" s="74"/>
      <c r="H873" s="74"/>
      <c r="I873" s="74"/>
      <c r="J873" s="209"/>
      <c r="K873" s="232"/>
      <c r="L873" s="232"/>
      <c r="M873" s="232"/>
      <c r="N873" s="232"/>
      <c r="O873" s="232"/>
      <c r="P873" s="232"/>
      <c r="Q873" s="232"/>
      <c r="R873" s="232"/>
    </row>
    <row r="874" spans="1:18" s="18" customFormat="1" ht="25.5" hidden="1">
      <c r="A874" s="16" t="s">
        <v>30</v>
      </c>
      <c r="B874" s="15" t="s">
        <v>94</v>
      </c>
      <c r="C874" s="15" t="s">
        <v>26</v>
      </c>
      <c r="D874" s="15" t="s">
        <v>26</v>
      </c>
      <c r="E874" s="15" t="s">
        <v>768</v>
      </c>
      <c r="F874" s="15" t="s">
        <v>31</v>
      </c>
      <c r="G874" s="74">
        <f>G875</f>
        <v>0</v>
      </c>
      <c r="H874" s="74">
        <f>H875</f>
        <v>0</v>
      </c>
      <c r="I874" s="74">
        <f>I875</f>
        <v>0</v>
      </c>
      <c r="J874" s="209"/>
      <c r="K874" s="232"/>
      <c r="L874" s="232"/>
      <c r="M874" s="232"/>
      <c r="N874" s="232"/>
      <c r="O874" s="232"/>
      <c r="P874" s="232"/>
      <c r="Q874" s="232"/>
      <c r="R874" s="232"/>
    </row>
    <row r="875" spans="1:18" s="18" customFormat="1" ht="13.5" hidden="1" customHeight="1">
      <c r="A875" s="16" t="s">
        <v>32</v>
      </c>
      <c r="B875" s="15" t="s">
        <v>94</v>
      </c>
      <c r="C875" s="15" t="s">
        <v>26</v>
      </c>
      <c r="D875" s="15" t="s">
        <v>26</v>
      </c>
      <c r="E875" s="15" t="s">
        <v>768</v>
      </c>
      <c r="F875" s="15" t="s">
        <v>33</v>
      </c>
      <c r="G875" s="74"/>
      <c r="H875" s="74"/>
      <c r="I875" s="74"/>
      <c r="J875" s="209"/>
      <c r="K875" s="232"/>
      <c r="L875" s="232"/>
      <c r="M875" s="232"/>
      <c r="N875" s="232"/>
      <c r="O875" s="232"/>
      <c r="P875" s="232"/>
      <c r="Q875" s="232"/>
      <c r="R875" s="232"/>
    </row>
    <row r="876" spans="1:18" s="18" customFormat="1" ht="56.25" hidden="1" customHeight="1">
      <c r="A876" s="163" t="s">
        <v>771</v>
      </c>
      <c r="B876" s="15" t="s">
        <v>94</v>
      </c>
      <c r="C876" s="15" t="s">
        <v>26</v>
      </c>
      <c r="D876" s="15" t="s">
        <v>26</v>
      </c>
      <c r="E876" s="15" t="s">
        <v>770</v>
      </c>
      <c r="F876" s="15"/>
      <c r="G876" s="74">
        <f>G877+G879</f>
        <v>0</v>
      </c>
      <c r="H876" s="74">
        <f>H877+H879</f>
        <v>0</v>
      </c>
      <c r="I876" s="74">
        <f>I877+I879</f>
        <v>0</v>
      </c>
      <c r="J876" s="209"/>
      <c r="K876" s="232"/>
      <c r="L876" s="232"/>
      <c r="M876" s="232"/>
      <c r="N876" s="232"/>
      <c r="O876" s="232"/>
      <c r="P876" s="232"/>
      <c r="Q876" s="232"/>
      <c r="R876" s="232"/>
    </row>
    <row r="877" spans="1:18" s="18" customFormat="1" ht="25.5" hidden="1">
      <c r="A877" s="86" t="s">
        <v>36</v>
      </c>
      <c r="B877" s="15" t="s">
        <v>94</v>
      </c>
      <c r="C877" s="15" t="s">
        <v>26</v>
      </c>
      <c r="D877" s="15" t="s">
        <v>26</v>
      </c>
      <c r="E877" s="15" t="s">
        <v>135</v>
      </c>
      <c r="F877" s="15" t="s">
        <v>37</v>
      </c>
      <c r="G877" s="74">
        <f>G878</f>
        <v>0</v>
      </c>
      <c r="H877" s="74">
        <f>H878</f>
        <v>0</v>
      </c>
      <c r="I877" s="74">
        <f>I878</f>
        <v>0</v>
      </c>
      <c r="J877" s="209"/>
      <c r="K877" s="232"/>
      <c r="L877" s="232"/>
      <c r="M877" s="232"/>
      <c r="N877" s="232"/>
      <c r="O877" s="232"/>
      <c r="P877" s="232"/>
      <c r="Q877" s="232"/>
      <c r="R877" s="232"/>
    </row>
    <row r="878" spans="1:18" s="18" customFormat="1" ht="25.5" hidden="1">
      <c r="A878" s="86" t="s">
        <v>38</v>
      </c>
      <c r="B878" s="15" t="s">
        <v>94</v>
      </c>
      <c r="C878" s="15" t="s">
        <v>26</v>
      </c>
      <c r="D878" s="15" t="s">
        <v>26</v>
      </c>
      <c r="E878" s="15" t="s">
        <v>135</v>
      </c>
      <c r="F878" s="15" t="s">
        <v>39</v>
      </c>
      <c r="G878" s="74"/>
      <c r="H878" s="74"/>
      <c r="I878" s="74"/>
      <c r="J878" s="209"/>
      <c r="K878" s="232"/>
      <c r="L878" s="232"/>
      <c r="M878" s="232"/>
      <c r="N878" s="232"/>
      <c r="O878" s="232"/>
      <c r="P878" s="232"/>
      <c r="Q878" s="232"/>
      <c r="R878" s="232"/>
    </row>
    <row r="879" spans="1:18" s="18" customFormat="1" hidden="1">
      <c r="A879" s="86" t="s">
        <v>63</v>
      </c>
      <c r="B879" s="15" t="s">
        <v>94</v>
      </c>
      <c r="C879" s="15" t="s">
        <v>26</v>
      </c>
      <c r="D879" s="15" t="s">
        <v>26</v>
      </c>
      <c r="E879" s="15" t="s">
        <v>770</v>
      </c>
      <c r="F879" s="15" t="s">
        <v>64</v>
      </c>
      <c r="G879" s="74">
        <f>G880</f>
        <v>0</v>
      </c>
      <c r="H879" s="74">
        <f>H880</f>
        <v>0</v>
      </c>
      <c r="I879" s="74">
        <f>I880</f>
        <v>0</v>
      </c>
      <c r="J879" s="209"/>
      <c r="K879" s="232"/>
      <c r="L879" s="232"/>
      <c r="M879" s="232"/>
      <c r="N879" s="232"/>
      <c r="O879" s="232"/>
      <c r="P879" s="232"/>
      <c r="Q879" s="232"/>
      <c r="R879" s="232"/>
    </row>
    <row r="880" spans="1:18" s="18" customFormat="1" ht="13.5" hidden="1" customHeight="1">
      <c r="A880" s="86" t="s">
        <v>180</v>
      </c>
      <c r="B880" s="15" t="s">
        <v>94</v>
      </c>
      <c r="C880" s="15" t="s">
        <v>26</v>
      </c>
      <c r="D880" s="15" t="s">
        <v>26</v>
      </c>
      <c r="E880" s="15" t="s">
        <v>770</v>
      </c>
      <c r="F880" s="15" t="s">
        <v>181</v>
      </c>
      <c r="G880" s="74">
        <f>572400-572400</f>
        <v>0</v>
      </c>
      <c r="H880" s="74"/>
      <c r="I880" s="74"/>
      <c r="J880" s="209"/>
      <c r="K880" s="232"/>
      <c r="L880" s="232"/>
      <c r="M880" s="232"/>
      <c r="N880" s="232"/>
      <c r="O880" s="232"/>
      <c r="P880" s="232"/>
      <c r="Q880" s="232"/>
      <c r="R880" s="232"/>
    </row>
    <row r="881" spans="1:18" s="18" customFormat="1" ht="61.5" customHeight="1">
      <c r="A881" s="163" t="s">
        <v>924</v>
      </c>
      <c r="B881" s="15" t="s">
        <v>94</v>
      </c>
      <c r="C881" s="15" t="s">
        <v>26</v>
      </c>
      <c r="D881" s="15" t="s">
        <v>26</v>
      </c>
      <c r="E881" s="15" t="s">
        <v>923</v>
      </c>
      <c r="F881" s="15"/>
      <c r="G881" s="74">
        <f>G882</f>
        <v>3000000</v>
      </c>
      <c r="H881" s="74">
        <f t="shared" ref="H881:I881" si="218">H882</f>
        <v>0</v>
      </c>
      <c r="I881" s="74">
        <f t="shared" si="218"/>
        <v>0</v>
      </c>
      <c r="J881" s="209"/>
      <c r="K881" s="232"/>
      <c r="L881" s="232"/>
      <c r="M881" s="232"/>
      <c r="N881" s="232"/>
      <c r="O881" s="232"/>
      <c r="P881" s="232"/>
      <c r="Q881" s="232"/>
      <c r="R881" s="232"/>
    </row>
    <row r="882" spans="1:18" s="18" customFormat="1">
      <c r="A882" s="86" t="s">
        <v>63</v>
      </c>
      <c r="B882" s="15" t="s">
        <v>94</v>
      </c>
      <c r="C882" s="15" t="s">
        <v>26</v>
      </c>
      <c r="D882" s="15" t="s">
        <v>26</v>
      </c>
      <c r="E882" s="15" t="s">
        <v>923</v>
      </c>
      <c r="F882" s="15" t="s">
        <v>64</v>
      </c>
      <c r="G882" s="74">
        <f>G883</f>
        <v>3000000</v>
      </c>
      <c r="H882" s="74">
        <f>H883</f>
        <v>0</v>
      </c>
      <c r="I882" s="74">
        <f>I883</f>
        <v>0</v>
      </c>
      <c r="J882" s="209"/>
      <c r="K882" s="232"/>
      <c r="L882" s="232"/>
      <c r="M882" s="232"/>
      <c r="N882" s="232"/>
      <c r="O882" s="232"/>
      <c r="P882" s="232"/>
      <c r="Q882" s="232"/>
      <c r="R882" s="232"/>
    </row>
    <row r="883" spans="1:18" s="18" customFormat="1">
      <c r="A883" s="86" t="s">
        <v>180</v>
      </c>
      <c r="B883" s="15" t="s">
        <v>94</v>
      </c>
      <c r="C883" s="15" t="s">
        <v>26</v>
      </c>
      <c r="D883" s="15" t="s">
        <v>26</v>
      </c>
      <c r="E883" s="15" t="s">
        <v>923</v>
      </c>
      <c r="F883" s="15" t="s">
        <v>181</v>
      </c>
      <c r="G883" s="74">
        <v>3000000</v>
      </c>
      <c r="H883" s="74">
        <v>0</v>
      </c>
      <c r="I883" s="74">
        <v>0</v>
      </c>
      <c r="J883" s="209"/>
      <c r="K883" s="232"/>
      <c r="L883" s="232"/>
      <c r="M883" s="232"/>
      <c r="N883" s="232"/>
      <c r="O883" s="232"/>
      <c r="P883" s="232"/>
      <c r="Q883" s="232"/>
      <c r="R883" s="232"/>
    </row>
    <row r="884" spans="1:18" s="18" customFormat="1" ht="25.5">
      <c r="A884" s="16" t="s">
        <v>482</v>
      </c>
      <c r="B884" s="15" t="s">
        <v>94</v>
      </c>
      <c r="C884" s="15" t="s">
        <v>26</v>
      </c>
      <c r="D884" s="15" t="s">
        <v>26</v>
      </c>
      <c r="E884" s="15" t="s">
        <v>197</v>
      </c>
      <c r="F884" s="15"/>
      <c r="G884" s="74">
        <f>G885</f>
        <v>0</v>
      </c>
      <c r="H884" s="74">
        <f>H885</f>
        <v>0</v>
      </c>
      <c r="I884" s="74">
        <f>I885</f>
        <v>0</v>
      </c>
      <c r="J884" s="209"/>
      <c r="K884" s="232"/>
      <c r="L884" s="232"/>
      <c r="M884" s="232"/>
      <c r="N884" s="232"/>
      <c r="O884" s="232"/>
      <c r="P884" s="232"/>
      <c r="Q884" s="232"/>
      <c r="R884" s="232"/>
    </row>
    <row r="885" spans="1:18" s="18" customFormat="1">
      <c r="A885" s="16" t="s">
        <v>340</v>
      </c>
      <c r="B885" s="15" t="s">
        <v>94</v>
      </c>
      <c r="C885" s="15" t="s">
        <v>26</v>
      </c>
      <c r="D885" s="15" t="s">
        <v>26</v>
      </c>
      <c r="E885" s="15" t="s">
        <v>198</v>
      </c>
      <c r="F885" s="15"/>
      <c r="G885" s="74">
        <f>G886</f>
        <v>0</v>
      </c>
      <c r="H885" s="74">
        <f t="shared" ref="H885:I886" si="219">H886</f>
        <v>0</v>
      </c>
      <c r="I885" s="74">
        <f t="shared" si="219"/>
        <v>0</v>
      </c>
      <c r="J885" s="209"/>
      <c r="K885" s="232"/>
      <c r="L885" s="232"/>
      <c r="M885" s="232"/>
      <c r="N885" s="232"/>
      <c r="O885" s="232"/>
      <c r="P885" s="232"/>
      <c r="Q885" s="232"/>
      <c r="R885" s="232"/>
    </row>
    <row r="886" spans="1:18" s="18" customFormat="1" ht="25.5">
      <c r="A886" s="86" t="s">
        <v>30</v>
      </c>
      <c r="B886" s="15" t="s">
        <v>94</v>
      </c>
      <c r="C886" s="15" t="s">
        <v>26</v>
      </c>
      <c r="D886" s="15" t="s">
        <v>26</v>
      </c>
      <c r="E886" s="15" t="s">
        <v>198</v>
      </c>
      <c r="F886" s="15" t="s">
        <v>31</v>
      </c>
      <c r="G886" s="74">
        <f>G887</f>
        <v>0</v>
      </c>
      <c r="H886" s="74">
        <f t="shared" si="219"/>
        <v>0</v>
      </c>
      <c r="I886" s="74">
        <f t="shared" si="219"/>
        <v>0</v>
      </c>
      <c r="J886" s="209"/>
      <c r="K886" s="232"/>
      <c r="L886" s="232"/>
      <c r="M886" s="232"/>
      <c r="N886" s="232"/>
      <c r="O886" s="232"/>
      <c r="P886" s="232"/>
      <c r="Q886" s="232"/>
      <c r="R886" s="232"/>
    </row>
    <row r="887" spans="1:18" s="18" customFormat="1">
      <c r="A887" s="86" t="s">
        <v>32</v>
      </c>
      <c r="B887" s="15" t="s">
        <v>94</v>
      </c>
      <c r="C887" s="15" t="s">
        <v>26</v>
      </c>
      <c r="D887" s="15" t="s">
        <v>26</v>
      </c>
      <c r="E887" s="15" t="s">
        <v>198</v>
      </c>
      <c r="F887" s="15" t="s">
        <v>33</v>
      </c>
      <c r="G887" s="74">
        <f>50000-50000</f>
        <v>0</v>
      </c>
      <c r="H887" s="74"/>
      <c r="I887" s="74"/>
      <c r="J887" s="209"/>
      <c r="K887" s="232"/>
      <c r="L887" s="232"/>
      <c r="M887" s="232"/>
      <c r="N887" s="232"/>
      <c r="O887" s="232"/>
      <c r="P887" s="232"/>
      <c r="Q887" s="232"/>
      <c r="R887" s="232"/>
    </row>
    <row r="888" spans="1:18">
      <c r="A888" s="86" t="s">
        <v>122</v>
      </c>
      <c r="B888" s="15" t="s">
        <v>94</v>
      </c>
      <c r="C888" s="15" t="s">
        <v>26</v>
      </c>
      <c r="D888" s="15" t="s">
        <v>123</v>
      </c>
      <c r="E888" s="15"/>
      <c r="F888" s="15"/>
      <c r="G888" s="74">
        <f>G890</f>
        <v>15014271</v>
      </c>
      <c r="H888" s="74">
        <f t="shared" ref="H888:I888" si="220">H890</f>
        <v>14394426</v>
      </c>
      <c r="I888" s="74">
        <f t="shared" si="220"/>
        <v>14530380</v>
      </c>
      <c r="J888" s="209"/>
    </row>
    <row r="889" spans="1:18" ht="51" hidden="1">
      <c r="A889" s="163" t="s">
        <v>124</v>
      </c>
      <c r="B889" s="15" t="s">
        <v>94</v>
      </c>
      <c r="C889" s="15" t="s">
        <v>26</v>
      </c>
      <c r="D889" s="15" t="s">
        <v>123</v>
      </c>
      <c r="E889" s="15"/>
      <c r="F889" s="15"/>
      <c r="G889" s="74"/>
      <c r="H889" s="74"/>
      <c r="I889" s="74"/>
      <c r="J889" s="209"/>
    </row>
    <row r="890" spans="1:18" ht="25.5">
      <c r="A890" s="86" t="s">
        <v>478</v>
      </c>
      <c r="B890" s="15" t="s">
        <v>94</v>
      </c>
      <c r="C890" s="15" t="s">
        <v>26</v>
      </c>
      <c r="D890" s="15" t="s">
        <v>123</v>
      </c>
      <c r="E890" s="15" t="s">
        <v>189</v>
      </c>
      <c r="F890" s="15"/>
      <c r="G890" s="74">
        <f>G903+G918+G922+G895</f>
        <v>15014271</v>
      </c>
      <c r="H890" s="74">
        <f t="shared" ref="H890:I890" si="221">H903+H918+H922+H895</f>
        <v>14394426</v>
      </c>
      <c r="I890" s="74">
        <f t="shared" si="221"/>
        <v>14530380</v>
      </c>
      <c r="J890" s="209"/>
    </row>
    <row r="891" spans="1:18" ht="30.75" hidden="1" customHeight="1">
      <c r="A891" s="16"/>
      <c r="B891" s="15"/>
      <c r="C891" s="15"/>
      <c r="D891" s="15"/>
      <c r="E891" s="15"/>
      <c r="F891" s="15"/>
      <c r="G891" s="74"/>
      <c r="H891" s="74"/>
      <c r="I891" s="74"/>
      <c r="J891" s="209"/>
    </row>
    <row r="892" spans="1:18" s="18" customFormat="1" hidden="1">
      <c r="A892" s="84"/>
      <c r="B892" s="15"/>
      <c r="C892" s="15"/>
      <c r="D892" s="15"/>
      <c r="E892" s="15"/>
      <c r="F892" s="15"/>
      <c r="G892" s="74"/>
      <c r="H892" s="74"/>
      <c r="I892" s="74"/>
      <c r="J892" s="209"/>
      <c r="K892" s="232"/>
      <c r="L892" s="232"/>
      <c r="M892" s="232"/>
      <c r="N892" s="232"/>
      <c r="O892" s="232"/>
      <c r="P892" s="232"/>
      <c r="Q892" s="232"/>
      <c r="R892" s="232"/>
    </row>
    <row r="893" spans="1:18" s="18" customFormat="1" hidden="1">
      <c r="A893" s="16"/>
      <c r="B893" s="15"/>
      <c r="C893" s="15"/>
      <c r="D893" s="15"/>
      <c r="E893" s="15"/>
      <c r="F893" s="15"/>
      <c r="G893" s="74"/>
      <c r="H893" s="74"/>
      <c r="I893" s="74"/>
      <c r="J893" s="209"/>
      <c r="K893" s="232"/>
      <c r="L893" s="232"/>
      <c r="M893" s="232"/>
      <c r="N893" s="232"/>
      <c r="O893" s="232"/>
      <c r="P893" s="232"/>
      <c r="Q893" s="232"/>
      <c r="R893" s="232"/>
    </row>
    <row r="894" spans="1:18" s="18" customFormat="1" hidden="1">
      <c r="A894" s="16"/>
      <c r="B894" s="15"/>
      <c r="C894" s="15"/>
      <c r="D894" s="15"/>
      <c r="E894" s="15"/>
      <c r="F894" s="15"/>
      <c r="G894" s="74"/>
      <c r="H894" s="74"/>
      <c r="I894" s="74"/>
      <c r="J894" s="209"/>
      <c r="K894" s="232"/>
      <c r="L894" s="232"/>
      <c r="M894" s="232"/>
      <c r="N894" s="232"/>
      <c r="O894" s="232"/>
      <c r="P894" s="232"/>
      <c r="Q894" s="232"/>
      <c r="R894" s="232"/>
    </row>
    <row r="895" spans="1:18" s="18" customFormat="1" ht="30" customHeight="1">
      <c r="A895" s="16" t="s">
        <v>90</v>
      </c>
      <c r="B895" s="15" t="s">
        <v>94</v>
      </c>
      <c r="C895" s="15" t="s">
        <v>26</v>
      </c>
      <c r="D895" s="15" t="s">
        <v>123</v>
      </c>
      <c r="E895" s="15" t="s">
        <v>215</v>
      </c>
      <c r="F895" s="15"/>
      <c r="G895" s="74">
        <f>G896+G900</f>
        <v>276000</v>
      </c>
      <c r="H895" s="74">
        <f t="shared" ref="H895:I895" si="222">H896+H900</f>
        <v>106202</v>
      </c>
      <c r="I895" s="74">
        <f t="shared" si="222"/>
        <v>106202</v>
      </c>
      <c r="J895" s="209"/>
      <c r="K895" s="232"/>
      <c r="L895" s="232"/>
      <c r="M895" s="232"/>
      <c r="N895" s="232"/>
      <c r="O895" s="232"/>
      <c r="P895" s="232"/>
      <c r="Q895" s="232"/>
      <c r="R895" s="232"/>
    </row>
    <row r="896" spans="1:18" ht="33" customHeight="1">
      <c r="A896" s="16" t="s">
        <v>988</v>
      </c>
      <c r="B896" s="15" t="s">
        <v>94</v>
      </c>
      <c r="C896" s="15" t="s">
        <v>26</v>
      </c>
      <c r="D896" s="15" t="s">
        <v>123</v>
      </c>
      <c r="E896" s="15" t="s">
        <v>961</v>
      </c>
      <c r="F896" s="15"/>
      <c r="G896" s="74">
        <f>G897</f>
        <v>100000</v>
      </c>
      <c r="H896" s="74">
        <f t="shared" ref="H896:I897" si="223">H897</f>
        <v>0</v>
      </c>
      <c r="I896" s="74">
        <f t="shared" si="223"/>
        <v>0</v>
      </c>
      <c r="J896" s="209"/>
    </row>
    <row r="897" spans="1:18" ht="24.75" customHeight="1">
      <c r="A897" s="16" t="s">
        <v>36</v>
      </c>
      <c r="B897" s="15" t="s">
        <v>94</v>
      </c>
      <c r="C897" s="15" t="s">
        <v>26</v>
      </c>
      <c r="D897" s="15" t="s">
        <v>123</v>
      </c>
      <c r="E897" s="15" t="s">
        <v>961</v>
      </c>
      <c r="F897" s="15" t="s">
        <v>37</v>
      </c>
      <c r="G897" s="74">
        <f>G898</f>
        <v>100000</v>
      </c>
      <c r="H897" s="74">
        <f t="shared" si="223"/>
        <v>0</v>
      </c>
      <c r="I897" s="74">
        <f t="shared" si="223"/>
        <v>0</v>
      </c>
      <c r="J897" s="209"/>
    </row>
    <row r="898" spans="1:18" ht="19.5" customHeight="1">
      <c r="A898" s="16" t="s">
        <v>38</v>
      </c>
      <c r="B898" s="15" t="s">
        <v>94</v>
      </c>
      <c r="C898" s="15" t="s">
        <v>26</v>
      </c>
      <c r="D898" s="15" t="s">
        <v>123</v>
      </c>
      <c r="E898" s="15" t="s">
        <v>961</v>
      </c>
      <c r="F898" s="15" t="s">
        <v>39</v>
      </c>
      <c r="G898" s="102">
        <v>100000</v>
      </c>
      <c r="H898" s="74">
        <v>0</v>
      </c>
      <c r="I898" s="74">
        <v>0</v>
      </c>
      <c r="J898" s="209"/>
    </row>
    <row r="899" spans="1:18" s="18" customFormat="1" hidden="1">
      <c r="A899" s="213"/>
      <c r="B899" s="15"/>
      <c r="C899" s="15"/>
      <c r="D899" s="15"/>
      <c r="E899" s="15"/>
      <c r="F899" s="15"/>
      <c r="G899" s="74"/>
      <c r="H899" s="74"/>
      <c r="I899" s="74"/>
      <c r="J899" s="209"/>
      <c r="K899" s="232"/>
      <c r="L899" s="232"/>
      <c r="M899" s="232"/>
      <c r="N899" s="232"/>
      <c r="O899" s="232"/>
      <c r="P899" s="232"/>
      <c r="Q899" s="232"/>
      <c r="R899" s="232"/>
    </row>
    <row r="900" spans="1:18" s="18" customFormat="1" ht="38.25">
      <c r="A900" s="213" t="s">
        <v>885</v>
      </c>
      <c r="B900" s="15" t="s">
        <v>94</v>
      </c>
      <c r="C900" s="15" t="s">
        <v>26</v>
      </c>
      <c r="D900" s="15" t="s">
        <v>123</v>
      </c>
      <c r="E900" s="15" t="s">
        <v>884</v>
      </c>
      <c r="F900" s="15"/>
      <c r="G900" s="74">
        <f t="shared" ref="G900:I901" si="224">G901</f>
        <v>176000</v>
      </c>
      <c r="H900" s="74">
        <f t="shared" si="224"/>
        <v>106202</v>
      </c>
      <c r="I900" s="74">
        <f t="shared" si="224"/>
        <v>106202</v>
      </c>
      <c r="J900" s="209"/>
      <c r="K900" s="232"/>
      <c r="L900" s="232"/>
      <c r="M900" s="232"/>
      <c r="N900" s="232"/>
      <c r="O900" s="232"/>
      <c r="P900" s="232"/>
      <c r="Q900" s="232"/>
      <c r="R900" s="232"/>
    </row>
    <row r="901" spans="1:18" s="18" customFormat="1">
      <c r="A901" s="16" t="s">
        <v>148</v>
      </c>
      <c r="B901" s="15" t="s">
        <v>94</v>
      </c>
      <c r="C901" s="15" t="s">
        <v>26</v>
      </c>
      <c r="D901" s="15" t="s">
        <v>123</v>
      </c>
      <c r="E901" s="15" t="s">
        <v>884</v>
      </c>
      <c r="F901" s="15" t="s">
        <v>149</v>
      </c>
      <c r="G901" s="74">
        <f t="shared" si="224"/>
        <v>176000</v>
      </c>
      <c r="H901" s="74">
        <f t="shared" si="224"/>
        <v>106202</v>
      </c>
      <c r="I901" s="74">
        <f t="shared" si="224"/>
        <v>106202</v>
      </c>
      <c r="J901" s="209"/>
      <c r="K901" s="232"/>
      <c r="L901" s="232"/>
      <c r="M901" s="232"/>
      <c r="N901" s="232"/>
      <c r="O901" s="232"/>
      <c r="P901" s="232"/>
      <c r="Q901" s="232"/>
      <c r="R901" s="232"/>
    </row>
    <row r="902" spans="1:18" s="18" customFormat="1">
      <c r="A902" s="16" t="s">
        <v>925</v>
      </c>
      <c r="B902" s="15" t="s">
        <v>94</v>
      </c>
      <c r="C902" s="15" t="s">
        <v>26</v>
      </c>
      <c r="D902" s="15" t="s">
        <v>123</v>
      </c>
      <c r="E902" s="15" t="s">
        <v>884</v>
      </c>
      <c r="F902" s="15" t="s">
        <v>922</v>
      </c>
      <c r="G902" s="74">
        <f>52800+123200</f>
        <v>176000</v>
      </c>
      <c r="H902" s="74">
        <f>52800+53402</f>
        <v>106202</v>
      </c>
      <c r="I902" s="74">
        <f>53402+52800</f>
        <v>106202</v>
      </c>
      <c r="J902" s="209"/>
      <c r="K902" s="232"/>
      <c r="L902" s="232"/>
      <c r="M902" s="232"/>
      <c r="N902" s="232"/>
      <c r="O902" s="232"/>
      <c r="P902" s="232"/>
      <c r="Q902" s="232"/>
      <c r="R902" s="232"/>
    </row>
    <row r="903" spans="1:18" s="18" customFormat="1" ht="32.25" customHeight="1">
      <c r="A903" s="86" t="s">
        <v>143</v>
      </c>
      <c r="B903" s="15" t="s">
        <v>94</v>
      </c>
      <c r="C903" s="15" t="s">
        <v>26</v>
      </c>
      <c r="D903" s="15" t="s">
        <v>123</v>
      </c>
      <c r="E903" s="15" t="s">
        <v>227</v>
      </c>
      <c r="F903" s="15"/>
      <c r="G903" s="74">
        <f>G904</f>
        <v>14738271</v>
      </c>
      <c r="H903" s="74">
        <f t="shared" ref="H903:I903" si="225">H904</f>
        <v>14288224</v>
      </c>
      <c r="I903" s="74">
        <f t="shared" si="225"/>
        <v>14424178</v>
      </c>
      <c r="J903" s="209"/>
      <c r="K903" s="232"/>
      <c r="L903" s="232"/>
      <c r="M903" s="232"/>
      <c r="N903" s="232"/>
      <c r="O903" s="232"/>
      <c r="P903" s="232"/>
      <c r="Q903" s="232"/>
      <c r="R903" s="232"/>
    </row>
    <row r="904" spans="1:18" s="18" customFormat="1" ht="25.5">
      <c r="A904" s="86" t="s">
        <v>76</v>
      </c>
      <c r="B904" s="15" t="s">
        <v>94</v>
      </c>
      <c r="C904" s="15" t="s">
        <v>26</v>
      </c>
      <c r="D904" s="15" t="s">
        <v>123</v>
      </c>
      <c r="E904" s="15" t="s">
        <v>228</v>
      </c>
      <c r="F904" s="15"/>
      <c r="G904" s="74">
        <f>G905+G907+G909</f>
        <v>14738271</v>
      </c>
      <c r="H904" s="74">
        <f t="shared" ref="H904:I904" si="226">H905+H907+H909</f>
        <v>14288224</v>
      </c>
      <c r="I904" s="74">
        <f t="shared" si="226"/>
        <v>14424178</v>
      </c>
      <c r="J904" s="209"/>
      <c r="K904" s="232"/>
      <c r="L904" s="232"/>
      <c r="M904" s="232"/>
      <c r="N904" s="232"/>
      <c r="O904" s="232"/>
      <c r="P904" s="232"/>
      <c r="Q904" s="232"/>
      <c r="R904" s="232"/>
    </row>
    <row r="905" spans="1:18" ht="63.75">
      <c r="A905" s="86" t="s">
        <v>55</v>
      </c>
      <c r="B905" s="15" t="s">
        <v>94</v>
      </c>
      <c r="C905" s="15" t="s">
        <v>26</v>
      </c>
      <c r="D905" s="15" t="s">
        <v>123</v>
      </c>
      <c r="E905" s="15" t="s">
        <v>228</v>
      </c>
      <c r="F905" s="15" t="s">
        <v>58</v>
      </c>
      <c r="G905" s="74">
        <f>G906</f>
        <v>14267619</v>
      </c>
      <c r="H905" s="74">
        <f>H906</f>
        <v>13817572</v>
      </c>
      <c r="I905" s="74">
        <f>I906</f>
        <v>13953526</v>
      </c>
      <c r="J905" s="209"/>
    </row>
    <row r="906" spans="1:18" ht="25.5">
      <c r="A906" s="16" t="s">
        <v>56</v>
      </c>
      <c r="B906" s="15" t="s">
        <v>94</v>
      </c>
      <c r="C906" s="15" t="s">
        <v>26</v>
      </c>
      <c r="D906" s="15" t="s">
        <v>123</v>
      </c>
      <c r="E906" s="15" t="s">
        <v>228</v>
      </c>
      <c r="F906" s="15" t="s">
        <v>59</v>
      </c>
      <c r="G906" s="74">
        <f>13682964+584655</f>
        <v>14267619</v>
      </c>
      <c r="H906" s="74">
        <v>13817572</v>
      </c>
      <c r="I906" s="74">
        <v>13953526</v>
      </c>
      <c r="J906" s="209"/>
    </row>
    <row r="907" spans="1:18" ht="25.5">
      <c r="A907" s="16" t="s">
        <v>36</v>
      </c>
      <c r="B907" s="15" t="s">
        <v>94</v>
      </c>
      <c r="C907" s="15" t="s">
        <v>26</v>
      </c>
      <c r="D907" s="15" t="s">
        <v>123</v>
      </c>
      <c r="E907" s="15" t="s">
        <v>228</v>
      </c>
      <c r="F907" s="15" t="s">
        <v>37</v>
      </c>
      <c r="G907" s="74">
        <f>G908</f>
        <v>470652</v>
      </c>
      <c r="H907" s="74">
        <f>H908</f>
        <v>470652</v>
      </c>
      <c r="I907" s="74">
        <f>I908</f>
        <v>470652</v>
      </c>
      <c r="J907" s="209"/>
    </row>
    <row r="908" spans="1:18" ht="25.5">
      <c r="A908" s="16" t="s">
        <v>38</v>
      </c>
      <c r="B908" s="15" t="s">
        <v>94</v>
      </c>
      <c r="C908" s="15" t="s">
        <v>26</v>
      </c>
      <c r="D908" s="15" t="s">
        <v>123</v>
      </c>
      <c r="E908" s="15" t="s">
        <v>228</v>
      </c>
      <c r="F908" s="15" t="s">
        <v>39</v>
      </c>
      <c r="G908" s="74">
        <v>470652</v>
      </c>
      <c r="H908" s="74">
        <v>470652</v>
      </c>
      <c r="I908" s="74">
        <v>470652</v>
      </c>
      <c r="J908" s="209"/>
    </row>
    <row r="909" spans="1:18" hidden="1">
      <c r="A909" s="16" t="s">
        <v>63</v>
      </c>
      <c r="B909" s="15" t="s">
        <v>94</v>
      </c>
      <c r="C909" s="15" t="s">
        <v>26</v>
      </c>
      <c r="D909" s="15" t="s">
        <v>123</v>
      </c>
      <c r="E909" s="15" t="s">
        <v>228</v>
      </c>
      <c r="F909" s="15" t="s">
        <v>64</v>
      </c>
      <c r="G909" s="27">
        <f>G911+G910</f>
        <v>0</v>
      </c>
      <c r="H909" s="27">
        <f>H911</f>
        <v>0</v>
      </c>
      <c r="I909" s="27">
        <f>I911</f>
        <v>0</v>
      </c>
      <c r="J909" s="226"/>
    </row>
    <row r="910" spans="1:18" hidden="1">
      <c r="A910" s="16" t="s">
        <v>329</v>
      </c>
      <c r="B910" s="15" t="s">
        <v>94</v>
      </c>
      <c r="C910" s="15" t="s">
        <v>26</v>
      </c>
      <c r="D910" s="15" t="s">
        <v>123</v>
      </c>
      <c r="E910" s="15" t="s">
        <v>228</v>
      </c>
      <c r="F910" s="15" t="s">
        <v>328</v>
      </c>
      <c r="G910" s="27"/>
      <c r="H910" s="27">
        <v>0</v>
      </c>
      <c r="I910" s="27">
        <v>0</v>
      </c>
      <c r="J910" s="226"/>
    </row>
    <row r="911" spans="1:18" hidden="1">
      <c r="A911" s="16" t="s">
        <v>66</v>
      </c>
      <c r="B911" s="15" t="s">
        <v>94</v>
      </c>
      <c r="C911" s="15" t="s">
        <v>26</v>
      </c>
      <c r="D911" s="15" t="s">
        <v>123</v>
      </c>
      <c r="E911" s="15" t="s">
        <v>228</v>
      </c>
      <c r="F911" s="15" t="s">
        <v>67</v>
      </c>
      <c r="G911" s="27"/>
      <c r="H911" s="27">
        <v>0</v>
      </c>
      <c r="I911" s="27">
        <v>0</v>
      </c>
      <c r="J911" s="226"/>
    </row>
    <row r="912" spans="1:18" ht="19.5" hidden="1" customHeight="1">
      <c r="A912" s="16" t="s">
        <v>172</v>
      </c>
      <c r="B912" s="15" t="s">
        <v>94</v>
      </c>
      <c r="C912" s="15" t="s">
        <v>26</v>
      </c>
      <c r="D912" s="15" t="s">
        <v>123</v>
      </c>
      <c r="E912" s="15"/>
      <c r="F912" s="15"/>
      <c r="G912" s="74">
        <f>G913</f>
        <v>0</v>
      </c>
      <c r="H912" s="74">
        <f t="shared" ref="H912:I912" si="227">H913</f>
        <v>0</v>
      </c>
      <c r="I912" s="74">
        <f t="shared" si="227"/>
        <v>0</v>
      </c>
      <c r="J912" s="209"/>
    </row>
    <row r="913" spans="1:18" ht="47.25" hidden="1" customHeight="1">
      <c r="A913" s="16" t="s">
        <v>460</v>
      </c>
      <c r="B913" s="15" t="s">
        <v>94</v>
      </c>
      <c r="C913" s="15" t="s">
        <v>26</v>
      </c>
      <c r="D913" s="15" t="s">
        <v>123</v>
      </c>
      <c r="E913" s="15" t="s">
        <v>459</v>
      </c>
      <c r="F913" s="15"/>
      <c r="G913" s="74">
        <f>G914</f>
        <v>0</v>
      </c>
      <c r="H913" s="74">
        <f t="shared" ref="H913:I915" si="228">H914</f>
        <v>0</v>
      </c>
      <c r="I913" s="74">
        <f t="shared" si="228"/>
        <v>0</v>
      </c>
      <c r="J913" s="209"/>
    </row>
    <row r="914" spans="1:18" ht="33.75" hidden="1" customHeight="1">
      <c r="A914" s="16" t="s">
        <v>458</v>
      </c>
      <c r="B914" s="15" t="s">
        <v>94</v>
      </c>
      <c r="C914" s="15" t="s">
        <v>26</v>
      </c>
      <c r="D914" s="15" t="s">
        <v>123</v>
      </c>
      <c r="E914" s="15" t="s">
        <v>456</v>
      </c>
      <c r="F914" s="15"/>
      <c r="G914" s="74">
        <f>G915</f>
        <v>0</v>
      </c>
      <c r="H914" s="74">
        <f t="shared" si="228"/>
        <v>0</v>
      </c>
      <c r="I914" s="74">
        <f t="shared" si="228"/>
        <v>0</v>
      </c>
      <c r="J914" s="209"/>
    </row>
    <row r="915" spans="1:18" ht="17.25" hidden="1" customHeight="1">
      <c r="A915" s="16" t="s">
        <v>457</v>
      </c>
      <c r="B915" s="15" t="s">
        <v>94</v>
      </c>
      <c r="C915" s="15" t="s">
        <v>26</v>
      </c>
      <c r="D915" s="15" t="s">
        <v>123</v>
      </c>
      <c r="E915" s="15" t="s">
        <v>456</v>
      </c>
      <c r="F915" s="15" t="s">
        <v>37</v>
      </c>
      <c r="G915" s="74">
        <f>G916</f>
        <v>0</v>
      </c>
      <c r="H915" s="74">
        <f t="shared" si="228"/>
        <v>0</v>
      </c>
      <c r="I915" s="74">
        <f t="shared" si="228"/>
        <v>0</v>
      </c>
      <c r="J915" s="209"/>
    </row>
    <row r="916" spans="1:18" ht="26.25" hidden="1" customHeight="1">
      <c r="A916" s="16" t="s">
        <v>38</v>
      </c>
      <c r="B916" s="15" t="s">
        <v>94</v>
      </c>
      <c r="C916" s="15" t="s">
        <v>26</v>
      </c>
      <c r="D916" s="15" t="s">
        <v>123</v>
      </c>
      <c r="E916" s="15" t="s">
        <v>456</v>
      </c>
      <c r="F916" s="15" t="s">
        <v>39</v>
      </c>
      <c r="G916" s="74">
        <f>16000-16000</f>
        <v>0</v>
      </c>
      <c r="H916" s="118"/>
      <c r="I916" s="118"/>
      <c r="J916" s="230"/>
    </row>
    <row r="917" spans="1:18" ht="30.75" hidden="1" customHeight="1">
      <c r="A917" s="16"/>
      <c r="B917" s="15"/>
      <c r="C917" s="15"/>
      <c r="D917" s="15"/>
      <c r="E917" s="15"/>
      <c r="F917" s="15"/>
      <c r="G917" s="74"/>
      <c r="H917" s="74"/>
      <c r="I917" s="74"/>
      <c r="J917" s="209"/>
    </row>
    <row r="918" spans="1:18" s="18" customFormat="1" ht="38.25">
      <c r="A918" s="213" t="s">
        <v>885</v>
      </c>
      <c r="B918" s="15" t="s">
        <v>94</v>
      </c>
      <c r="C918" s="15" t="s">
        <v>26</v>
      </c>
      <c r="D918" s="15" t="s">
        <v>123</v>
      </c>
      <c r="E918" s="15" t="s">
        <v>921</v>
      </c>
      <c r="F918" s="15"/>
      <c r="G918" s="74">
        <f t="shared" ref="G918:I920" si="229">G919</f>
        <v>0</v>
      </c>
      <c r="H918" s="74">
        <f t="shared" si="229"/>
        <v>0</v>
      </c>
      <c r="I918" s="74">
        <f t="shared" si="229"/>
        <v>0</v>
      </c>
      <c r="J918" s="209"/>
      <c r="K918" s="232"/>
      <c r="L918" s="232"/>
      <c r="M918" s="232"/>
      <c r="N918" s="232"/>
      <c r="O918" s="232"/>
      <c r="P918" s="232"/>
      <c r="Q918" s="232"/>
      <c r="R918" s="232"/>
    </row>
    <row r="919" spans="1:18" s="18" customFormat="1" ht="38.25">
      <c r="A919" s="213" t="s">
        <v>885</v>
      </c>
      <c r="B919" s="15" t="s">
        <v>94</v>
      </c>
      <c r="C919" s="15" t="s">
        <v>26</v>
      </c>
      <c r="D919" s="15" t="s">
        <v>123</v>
      </c>
      <c r="E919" s="15" t="s">
        <v>920</v>
      </c>
      <c r="F919" s="15"/>
      <c r="G919" s="74">
        <f t="shared" si="229"/>
        <v>0</v>
      </c>
      <c r="H919" s="74">
        <f t="shared" si="229"/>
        <v>0</v>
      </c>
      <c r="I919" s="74">
        <f t="shared" si="229"/>
        <v>0</v>
      </c>
      <c r="J919" s="209"/>
      <c r="K919" s="232"/>
      <c r="L919" s="232"/>
      <c r="M919" s="232"/>
      <c r="N919" s="232"/>
      <c r="O919" s="232"/>
      <c r="P919" s="232"/>
      <c r="Q919" s="232"/>
      <c r="R919" s="232"/>
    </row>
    <row r="920" spans="1:18" s="18" customFormat="1">
      <c r="A920" s="16" t="s">
        <v>148</v>
      </c>
      <c r="B920" s="15" t="s">
        <v>94</v>
      </c>
      <c r="C920" s="15" t="s">
        <v>26</v>
      </c>
      <c r="D920" s="15" t="s">
        <v>123</v>
      </c>
      <c r="E920" s="15" t="s">
        <v>920</v>
      </c>
      <c r="F920" s="15" t="s">
        <v>149</v>
      </c>
      <c r="G920" s="74">
        <f t="shared" si="229"/>
        <v>0</v>
      </c>
      <c r="H920" s="74">
        <f t="shared" si="229"/>
        <v>0</v>
      </c>
      <c r="I920" s="74">
        <f t="shared" si="229"/>
        <v>0</v>
      </c>
      <c r="J920" s="209"/>
      <c r="K920" s="232"/>
      <c r="L920" s="232"/>
      <c r="M920" s="232"/>
      <c r="N920" s="232"/>
      <c r="O920" s="232"/>
      <c r="P920" s="232"/>
      <c r="Q920" s="232"/>
      <c r="R920" s="232"/>
    </row>
    <row r="921" spans="1:18" s="18" customFormat="1">
      <c r="A921" s="16" t="s">
        <v>925</v>
      </c>
      <c r="B921" s="15" t="s">
        <v>94</v>
      </c>
      <c r="C921" s="15" t="s">
        <v>26</v>
      </c>
      <c r="D921" s="15" t="s">
        <v>123</v>
      </c>
      <c r="E921" s="15" t="s">
        <v>920</v>
      </c>
      <c r="F921" s="15" t="s">
        <v>922</v>
      </c>
      <c r="G921" s="74">
        <f>52800+123200-176000</f>
        <v>0</v>
      </c>
      <c r="H921" s="74">
        <f>52800+53402-106202</f>
        <v>0</v>
      </c>
      <c r="I921" s="74">
        <f>53402+52800-106202</f>
        <v>0</v>
      </c>
      <c r="J921" s="209"/>
      <c r="K921" s="232"/>
      <c r="L921" s="232"/>
      <c r="M921" s="232"/>
      <c r="N921" s="232"/>
      <c r="O921" s="232"/>
      <c r="P921" s="232"/>
      <c r="Q921" s="232"/>
      <c r="R921" s="232"/>
    </row>
    <row r="922" spans="1:18" ht="33" customHeight="1">
      <c r="A922" s="16" t="s">
        <v>988</v>
      </c>
      <c r="B922" s="15" t="s">
        <v>94</v>
      </c>
      <c r="C922" s="15" t="s">
        <v>26</v>
      </c>
      <c r="D922" s="15" t="s">
        <v>123</v>
      </c>
      <c r="E922" s="15" t="s">
        <v>968</v>
      </c>
      <c r="F922" s="15"/>
      <c r="G922" s="74">
        <f>G923</f>
        <v>0</v>
      </c>
      <c r="H922" s="74">
        <f t="shared" ref="H922:I922" si="230">H923</f>
        <v>0</v>
      </c>
      <c r="I922" s="74">
        <f t="shared" si="230"/>
        <v>0</v>
      </c>
      <c r="J922" s="209"/>
    </row>
    <row r="923" spans="1:18" ht="24.75" customHeight="1">
      <c r="A923" s="16" t="s">
        <v>36</v>
      </c>
      <c r="B923" s="15" t="s">
        <v>94</v>
      </c>
      <c r="C923" s="15" t="s">
        <v>26</v>
      </c>
      <c r="D923" s="15" t="s">
        <v>123</v>
      </c>
      <c r="E923" s="15" t="s">
        <v>968</v>
      </c>
      <c r="F923" s="15" t="s">
        <v>37</v>
      </c>
      <c r="G923" s="74">
        <f>G924</f>
        <v>0</v>
      </c>
      <c r="H923" s="74">
        <f t="shared" ref="H923:I923" si="231">H924</f>
        <v>0</v>
      </c>
      <c r="I923" s="74">
        <f t="shared" si="231"/>
        <v>0</v>
      </c>
      <c r="J923" s="209"/>
    </row>
    <row r="924" spans="1:18" ht="25.9" customHeight="1">
      <c r="A924" s="16" t="s">
        <v>38</v>
      </c>
      <c r="B924" s="15" t="s">
        <v>94</v>
      </c>
      <c r="C924" s="15" t="s">
        <v>26</v>
      </c>
      <c r="D924" s="15" t="s">
        <v>123</v>
      </c>
      <c r="E924" s="15" t="s">
        <v>968</v>
      </c>
      <c r="F924" s="15" t="s">
        <v>39</v>
      </c>
      <c r="G924" s="102">
        <f>100000-100000</f>
        <v>0</v>
      </c>
      <c r="H924" s="74">
        <v>0</v>
      </c>
      <c r="I924" s="74">
        <v>0</v>
      </c>
      <c r="J924" s="209"/>
    </row>
    <row r="925" spans="1:18">
      <c r="A925" s="11" t="s">
        <v>145</v>
      </c>
      <c r="B925" s="20" t="s">
        <v>94</v>
      </c>
      <c r="C925" s="7" t="s">
        <v>69</v>
      </c>
      <c r="D925" s="7"/>
      <c r="E925" s="7"/>
      <c r="F925" s="7"/>
      <c r="G925" s="38">
        <f>G926+G931</f>
        <v>26253455.18</v>
      </c>
      <c r="H925" s="38">
        <f>H926+H931</f>
        <v>26454062.789999999</v>
      </c>
      <c r="I925" s="38">
        <f>I926+I931</f>
        <v>27225821.939999998</v>
      </c>
      <c r="J925" s="223"/>
    </row>
    <row r="926" spans="1:18">
      <c r="A926" s="16" t="s">
        <v>146</v>
      </c>
      <c r="B926" s="15" t="s">
        <v>94</v>
      </c>
      <c r="C926" s="15" t="s">
        <v>69</v>
      </c>
      <c r="D926" s="15" t="s">
        <v>19</v>
      </c>
      <c r="E926" s="15"/>
      <c r="F926" s="15"/>
      <c r="G926" s="74">
        <f>G927</f>
        <v>61500</v>
      </c>
      <c r="H926" s="74">
        <f>H927</f>
        <v>61500</v>
      </c>
      <c r="I926" s="74">
        <f>I927</f>
        <v>61500</v>
      </c>
      <c r="J926" s="209"/>
    </row>
    <row r="927" spans="1:18" s="43" customFormat="1" ht="30.75" customHeight="1">
      <c r="A927" s="16" t="s">
        <v>487</v>
      </c>
      <c r="B927" s="15" t="s">
        <v>94</v>
      </c>
      <c r="C927" s="15" t="s">
        <v>69</v>
      </c>
      <c r="D927" s="15" t="s">
        <v>19</v>
      </c>
      <c r="E927" s="15" t="s">
        <v>287</v>
      </c>
      <c r="F927" s="39"/>
      <c r="G927" s="74">
        <f t="shared" ref="G927:I929" si="232">G928</f>
        <v>61500</v>
      </c>
      <c r="H927" s="74">
        <f t="shared" si="232"/>
        <v>61500</v>
      </c>
      <c r="I927" s="74">
        <f t="shared" si="232"/>
        <v>61500</v>
      </c>
      <c r="J927" s="209"/>
      <c r="K927" s="250"/>
      <c r="L927" s="250"/>
      <c r="M927" s="250"/>
      <c r="N927" s="250"/>
      <c r="O927" s="250"/>
      <c r="P927" s="250"/>
      <c r="Q927" s="250"/>
      <c r="R927" s="250"/>
    </row>
    <row r="928" spans="1:18" s="43" customFormat="1">
      <c r="A928" s="16" t="s">
        <v>147</v>
      </c>
      <c r="B928" s="15" t="s">
        <v>94</v>
      </c>
      <c r="C928" s="15" t="s">
        <v>69</v>
      </c>
      <c r="D928" s="15" t="s">
        <v>19</v>
      </c>
      <c r="E928" s="15" t="s">
        <v>291</v>
      </c>
      <c r="F928" s="39"/>
      <c r="G928" s="74">
        <f t="shared" si="232"/>
        <v>61500</v>
      </c>
      <c r="H928" s="74">
        <f t="shared" si="232"/>
        <v>61500</v>
      </c>
      <c r="I928" s="74">
        <f t="shared" si="232"/>
        <v>61500</v>
      </c>
      <c r="J928" s="209"/>
      <c r="K928" s="250"/>
      <c r="L928" s="250"/>
      <c r="M928" s="250"/>
      <c r="N928" s="250"/>
      <c r="O928" s="250"/>
      <c r="P928" s="250"/>
      <c r="Q928" s="250"/>
      <c r="R928" s="250"/>
    </row>
    <row r="929" spans="1:18" s="43" customFormat="1">
      <c r="A929" s="16" t="s">
        <v>148</v>
      </c>
      <c r="B929" s="15" t="s">
        <v>94</v>
      </c>
      <c r="C929" s="15" t="s">
        <v>69</v>
      </c>
      <c r="D929" s="15" t="s">
        <v>19</v>
      </c>
      <c r="E929" s="15" t="s">
        <v>291</v>
      </c>
      <c r="F929" s="15" t="s">
        <v>149</v>
      </c>
      <c r="G929" s="74">
        <f t="shared" si="232"/>
        <v>61500</v>
      </c>
      <c r="H929" s="74">
        <f t="shared" si="232"/>
        <v>61500</v>
      </c>
      <c r="I929" s="74">
        <f t="shared" si="232"/>
        <v>61500</v>
      </c>
      <c r="J929" s="209"/>
      <c r="K929" s="250"/>
      <c r="L929" s="250"/>
      <c r="M929" s="250"/>
      <c r="N929" s="250"/>
      <c r="O929" s="250"/>
      <c r="P929" s="250"/>
      <c r="Q929" s="250"/>
      <c r="R929" s="250"/>
    </row>
    <row r="930" spans="1:18" s="44" customFormat="1" ht="25.5">
      <c r="A930" s="16" t="s">
        <v>355</v>
      </c>
      <c r="B930" s="15" t="s">
        <v>94</v>
      </c>
      <c r="C930" s="15" t="s">
        <v>69</v>
      </c>
      <c r="D930" s="15" t="s">
        <v>19</v>
      </c>
      <c r="E930" s="15" t="s">
        <v>291</v>
      </c>
      <c r="F930" s="15" t="s">
        <v>356</v>
      </c>
      <c r="G930" s="74">
        <v>61500</v>
      </c>
      <c r="H930" s="74">
        <v>61500</v>
      </c>
      <c r="I930" s="74">
        <v>61500</v>
      </c>
      <c r="J930" s="209"/>
      <c r="K930" s="251"/>
      <c r="L930" s="251"/>
      <c r="M930" s="251"/>
      <c r="N930" s="251"/>
      <c r="O930" s="251"/>
      <c r="P930" s="251"/>
      <c r="Q930" s="251"/>
      <c r="R930" s="251"/>
    </row>
    <row r="931" spans="1:18">
      <c r="A931" s="13" t="s">
        <v>153</v>
      </c>
      <c r="B931" s="15" t="s">
        <v>94</v>
      </c>
      <c r="C931" s="15" t="s">
        <v>69</v>
      </c>
      <c r="D931" s="15" t="s">
        <v>54</v>
      </c>
      <c r="E931" s="15"/>
      <c r="F931" s="15"/>
      <c r="G931" s="74">
        <f>G932</f>
        <v>26191955.18</v>
      </c>
      <c r="H931" s="74">
        <f t="shared" ref="H931:I931" si="233">H932</f>
        <v>26392562.789999999</v>
      </c>
      <c r="I931" s="74">
        <f t="shared" si="233"/>
        <v>27164321.939999998</v>
      </c>
      <c r="J931" s="209"/>
    </row>
    <row r="932" spans="1:18" s="28" customFormat="1" ht="25.5">
      <c r="A932" s="16" t="s">
        <v>478</v>
      </c>
      <c r="B932" s="15" t="s">
        <v>94</v>
      </c>
      <c r="C932" s="15" t="s">
        <v>69</v>
      </c>
      <c r="D932" s="15" t="s">
        <v>54</v>
      </c>
      <c r="E932" s="15" t="s">
        <v>189</v>
      </c>
      <c r="F932" s="39"/>
      <c r="G932" s="74">
        <f>G933</f>
        <v>26191955.18</v>
      </c>
      <c r="H932" s="74">
        <f t="shared" ref="H932:I932" si="234">H933</f>
        <v>26392562.789999999</v>
      </c>
      <c r="I932" s="74">
        <f t="shared" si="234"/>
        <v>27164321.939999998</v>
      </c>
      <c r="J932" s="209"/>
      <c r="K932" s="236"/>
      <c r="L932" s="236"/>
      <c r="M932" s="236"/>
      <c r="N932" s="236"/>
      <c r="O932" s="236"/>
      <c r="P932" s="236"/>
      <c r="Q932" s="236"/>
      <c r="R932" s="236"/>
    </row>
    <row r="933" spans="1:18" ht="30.75" customHeight="1">
      <c r="A933" s="16" t="s">
        <v>90</v>
      </c>
      <c r="B933" s="15" t="s">
        <v>94</v>
      </c>
      <c r="C933" s="15" t="s">
        <v>69</v>
      </c>
      <c r="D933" s="15" t="s">
        <v>54</v>
      </c>
      <c r="E933" s="15" t="s">
        <v>215</v>
      </c>
      <c r="F933" s="15"/>
      <c r="G933" s="74">
        <f>G934+G937+G941+G944</f>
        <v>26191955.18</v>
      </c>
      <c r="H933" s="74">
        <f t="shared" ref="H933:I933" si="235">H934+H937+H941+H944</f>
        <v>26392562.789999999</v>
      </c>
      <c r="I933" s="74">
        <f t="shared" si="235"/>
        <v>27164321.939999998</v>
      </c>
      <c r="J933" s="209"/>
    </row>
    <row r="934" spans="1:18" s="18" customFormat="1" ht="56.25" customHeight="1">
      <c r="A934" s="84" t="s">
        <v>65</v>
      </c>
      <c r="B934" s="15" t="s">
        <v>94</v>
      </c>
      <c r="C934" s="15" t="s">
        <v>69</v>
      </c>
      <c r="D934" s="15" t="s">
        <v>54</v>
      </c>
      <c r="E934" s="15" t="s">
        <v>437</v>
      </c>
      <c r="F934" s="15"/>
      <c r="G934" s="74">
        <f t="shared" ref="G934:I935" si="236">G935</f>
        <v>721420</v>
      </c>
      <c r="H934" s="74">
        <f t="shared" si="236"/>
        <v>814538</v>
      </c>
      <c r="I934" s="74">
        <f t="shared" si="236"/>
        <v>847150</v>
      </c>
      <c r="J934" s="209"/>
      <c r="K934" s="232"/>
      <c r="L934" s="232"/>
      <c r="M934" s="232"/>
      <c r="N934" s="232"/>
      <c r="O934" s="232"/>
      <c r="P934" s="232"/>
      <c r="Q934" s="232"/>
      <c r="R934" s="232"/>
    </row>
    <row r="935" spans="1:18" s="18" customFormat="1" ht="25.5">
      <c r="A935" s="16" t="s">
        <v>30</v>
      </c>
      <c r="B935" s="15" t="s">
        <v>94</v>
      </c>
      <c r="C935" s="15" t="s">
        <v>69</v>
      </c>
      <c r="D935" s="15" t="s">
        <v>54</v>
      </c>
      <c r="E935" s="15" t="s">
        <v>437</v>
      </c>
      <c r="F935" s="15" t="s">
        <v>31</v>
      </c>
      <c r="G935" s="74">
        <f t="shared" si="236"/>
        <v>721420</v>
      </c>
      <c r="H935" s="74">
        <f t="shared" si="236"/>
        <v>814538</v>
      </c>
      <c r="I935" s="74">
        <f t="shared" si="236"/>
        <v>847150</v>
      </c>
      <c r="J935" s="209"/>
      <c r="K935" s="232"/>
      <c r="L935" s="232"/>
      <c r="M935" s="232"/>
      <c r="N935" s="232"/>
      <c r="O935" s="232"/>
      <c r="P935" s="232"/>
      <c r="Q935" s="232"/>
      <c r="R935" s="232"/>
    </row>
    <row r="936" spans="1:18" s="18" customFormat="1">
      <c r="A936" s="16" t="s">
        <v>32</v>
      </c>
      <c r="B936" s="15" t="s">
        <v>94</v>
      </c>
      <c r="C936" s="15" t="s">
        <v>69</v>
      </c>
      <c r="D936" s="15" t="s">
        <v>54</v>
      </c>
      <c r="E936" s="15" t="s">
        <v>437</v>
      </c>
      <c r="F936" s="15" t="s">
        <v>33</v>
      </c>
      <c r="G936" s="74">
        <v>721420</v>
      </c>
      <c r="H936" s="74">
        <f>267250+547288</f>
        <v>814538</v>
      </c>
      <c r="I936" s="74">
        <f>277950+569200</f>
        <v>847150</v>
      </c>
      <c r="J936" s="209"/>
      <c r="K936" s="232"/>
      <c r="L936" s="232"/>
      <c r="M936" s="232"/>
      <c r="N936" s="232"/>
      <c r="O936" s="232"/>
      <c r="P936" s="232"/>
      <c r="Q936" s="232"/>
      <c r="R936" s="232"/>
    </row>
    <row r="937" spans="1:18" s="28" customFormat="1" ht="42.75" customHeight="1">
      <c r="A937" s="13" t="s">
        <v>154</v>
      </c>
      <c r="B937" s="15" t="s">
        <v>94</v>
      </c>
      <c r="C937" s="15" t="s">
        <v>69</v>
      </c>
      <c r="D937" s="15" t="s">
        <v>54</v>
      </c>
      <c r="E937" s="15" t="s">
        <v>438</v>
      </c>
      <c r="F937" s="39"/>
      <c r="G937" s="74">
        <f t="shared" ref="G937:I938" si="237">G938</f>
        <v>7326409.3799999999</v>
      </c>
      <c r="H937" s="74">
        <f t="shared" si="237"/>
        <v>8040737.3899999997</v>
      </c>
      <c r="I937" s="74">
        <f t="shared" si="237"/>
        <v>8417019.6300000008</v>
      </c>
      <c r="J937" s="209"/>
      <c r="K937" s="236"/>
      <c r="L937" s="236"/>
      <c r="M937" s="236"/>
      <c r="N937" s="236"/>
      <c r="O937" s="236"/>
      <c r="P937" s="236"/>
      <c r="Q937" s="236"/>
      <c r="R937" s="236"/>
    </row>
    <row r="938" spans="1:18" s="28" customFormat="1" ht="25.5">
      <c r="A938" s="16" t="s">
        <v>30</v>
      </c>
      <c r="B938" s="15" t="s">
        <v>94</v>
      </c>
      <c r="C938" s="15" t="s">
        <v>69</v>
      </c>
      <c r="D938" s="15" t="s">
        <v>54</v>
      </c>
      <c r="E938" s="15" t="s">
        <v>438</v>
      </c>
      <c r="F938" s="15" t="s">
        <v>31</v>
      </c>
      <c r="G938" s="74">
        <f t="shared" si="237"/>
        <v>7326409.3799999999</v>
      </c>
      <c r="H938" s="74">
        <f t="shared" si="237"/>
        <v>8040737.3899999997</v>
      </c>
      <c r="I938" s="74">
        <f t="shared" si="237"/>
        <v>8417019.6300000008</v>
      </c>
      <c r="J938" s="209"/>
      <c r="K938" s="236"/>
      <c r="L938" s="236"/>
      <c r="M938" s="236"/>
      <c r="N938" s="236"/>
      <c r="O938" s="236"/>
      <c r="P938" s="236"/>
      <c r="Q938" s="236"/>
      <c r="R938" s="236"/>
    </row>
    <row r="939" spans="1:18">
      <c r="A939" s="16" t="s">
        <v>32</v>
      </c>
      <c r="B939" s="15" t="s">
        <v>94</v>
      </c>
      <c r="C939" s="15" t="s">
        <v>69</v>
      </c>
      <c r="D939" s="15" t="s">
        <v>54</v>
      </c>
      <c r="E939" s="15" t="s">
        <v>438</v>
      </c>
      <c r="F939" s="15" t="s">
        <v>33</v>
      </c>
      <c r="G939" s="74">
        <v>7326409.3799999999</v>
      </c>
      <c r="H939" s="74">
        <v>8040737.3899999997</v>
      </c>
      <c r="I939" s="74">
        <v>8417019.6300000008</v>
      </c>
      <c r="J939" s="209"/>
    </row>
    <row r="940" spans="1:18" ht="14.25" customHeight="1">
      <c r="A940" s="16" t="s">
        <v>35</v>
      </c>
      <c r="B940" s="15" t="s">
        <v>94</v>
      </c>
      <c r="C940" s="15" t="s">
        <v>69</v>
      </c>
      <c r="D940" s="15" t="s">
        <v>54</v>
      </c>
      <c r="E940" s="15" t="s">
        <v>229</v>
      </c>
      <c r="F940" s="15" t="s">
        <v>52</v>
      </c>
      <c r="G940" s="74"/>
      <c r="H940" s="74"/>
      <c r="I940" s="74"/>
      <c r="J940" s="209"/>
    </row>
    <row r="941" spans="1:18" s="28" customFormat="1" ht="27" customHeight="1">
      <c r="A941" s="13" t="s">
        <v>949</v>
      </c>
      <c r="B941" s="15" t="s">
        <v>94</v>
      </c>
      <c r="C941" s="15" t="s">
        <v>69</v>
      </c>
      <c r="D941" s="15" t="s">
        <v>54</v>
      </c>
      <c r="E941" s="15" t="s">
        <v>948</v>
      </c>
      <c r="F941" s="39"/>
      <c r="G941" s="74">
        <f t="shared" ref="G941:I945" si="238">G942</f>
        <v>61920</v>
      </c>
      <c r="H941" s="74">
        <f t="shared" si="238"/>
        <v>0</v>
      </c>
      <c r="I941" s="74">
        <f t="shared" si="238"/>
        <v>0</v>
      </c>
      <c r="J941" s="209"/>
      <c r="K941" s="236"/>
      <c r="L941" s="236"/>
      <c r="M941" s="236"/>
      <c r="N941" s="236"/>
      <c r="O941" s="236"/>
      <c r="P941" s="236"/>
      <c r="Q941" s="236"/>
      <c r="R941" s="236"/>
    </row>
    <row r="942" spans="1:18" s="28" customFormat="1" ht="25.5">
      <c r="A942" s="16" t="s">
        <v>30</v>
      </c>
      <c r="B942" s="15" t="s">
        <v>94</v>
      </c>
      <c r="C942" s="15" t="s">
        <v>69</v>
      </c>
      <c r="D942" s="15" t="s">
        <v>54</v>
      </c>
      <c r="E942" s="15" t="s">
        <v>948</v>
      </c>
      <c r="F942" s="15" t="s">
        <v>31</v>
      </c>
      <c r="G942" s="74">
        <f t="shared" si="238"/>
        <v>61920</v>
      </c>
      <c r="H942" s="74">
        <f t="shared" si="238"/>
        <v>0</v>
      </c>
      <c r="I942" s="74">
        <f t="shared" si="238"/>
        <v>0</v>
      </c>
      <c r="J942" s="209"/>
      <c r="K942" s="236"/>
      <c r="L942" s="236"/>
      <c r="M942" s="236"/>
      <c r="N942" s="236"/>
      <c r="O942" s="236"/>
      <c r="P942" s="236"/>
      <c r="Q942" s="236"/>
      <c r="R942" s="236"/>
    </row>
    <row r="943" spans="1:18">
      <c r="A943" s="16" t="s">
        <v>32</v>
      </c>
      <c r="B943" s="15" t="s">
        <v>94</v>
      </c>
      <c r="C943" s="15" t="s">
        <v>69</v>
      </c>
      <c r="D943" s="15" t="s">
        <v>54</v>
      </c>
      <c r="E943" s="15" t="s">
        <v>948</v>
      </c>
      <c r="F943" s="15" t="s">
        <v>33</v>
      </c>
      <c r="G943" s="74">
        <v>61920</v>
      </c>
      <c r="H943" s="74">
        <v>0</v>
      </c>
      <c r="I943" s="74">
        <v>0</v>
      </c>
      <c r="J943" s="209"/>
    </row>
    <row r="944" spans="1:18" s="28" customFormat="1" ht="69.599999999999994" customHeight="1">
      <c r="A944" s="13" t="s">
        <v>697</v>
      </c>
      <c r="B944" s="15" t="s">
        <v>94</v>
      </c>
      <c r="C944" s="15" t="s">
        <v>69</v>
      </c>
      <c r="D944" s="15" t="s">
        <v>54</v>
      </c>
      <c r="E944" s="15" t="s">
        <v>696</v>
      </c>
      <c r="F944" s="39"/>
      <c r="G944" s="74">
        <f t="shared" si="238"/>
        <v>18082205.800000001</v>
      </c>
      <c r="H944" s="74">
        <f t="shared" si="238"/>
        <v>17537287.399999999</v>
      </c>
      <c r="I944" s="74">
        <f t="shared" si="238"/>
        <v>17900152.309999999</v>
      </c>
      <c r="J944" s="209"/>
      <c r="K944" s="236"/>
      <c r="L944" s="236"/>
      <c r="M944" s="236"/>
      <c r="N944" s="236"/>
      <c r="O944" s="236"/>
      <c r="P944" s="236"/>
      <c r="Q944" s="236"/>
      <c r="R944" s="236"/>
    </row>
    <row r="945" spans="1:18" s="28" customFormat="1" ht="25.5">
      <c r="A945" s="16" t="s">
        <v>30</v>
      </c>
      <c r="B945" s="15" t="s">
        <v>94</v>
      </c>
      <c r="C945" s="15" t="s">
        <v>69</v>
      </c>
      <c r="D945" s="15" t="s">
        <v>54</v>
      </c>
      <c r="E945" s="15" t="s">
        <v>696</v>
      </c>
      <c r="F945" s="15" t="s">
        <v>31</v>
      </c>
      <c r="G945" s="74">
        <f t="shared" si="238"/>
        <v>18082205.800000001</v>
      </c>
      <c r="H945" s="74">
        <f t="shared" si="238"/>
        <v>17537287.399999999</v>
      </c>
      <c r="I945" s="74">
        <f t="shared" si="238"/>
        <v>17900152.309999999</v>
      </c>
      <c r="J945" s="209"/>
      <c r="K945" s="236"/>
      <c r="L945" s="236"/>
      <c r="M945" s="236"/>
      <c r="N945" s="236"/>
      <c r="O945" s="236"/>
      <c r="P945" s="236"/>
      <c r="Q945" s="236"/>
      <c r="R945" s="236"/>
    </row>
    <row r="946" spans="1:18">
      <c r="A946" s="16" t="s">
        <v>32</v>
      </c>
      <c r="B946" s="15" t="s">
        <v>94</v>
      </c>
      <c r="C946" s="15" t="s">
        <v>69</v>
      </c>
      <c r="D946" s="15" t="s">
        <v>54</v>
      </c>
      <c r="E946" s="15" t="s">
        <v>696</v>
      </c>
      <c r="F946" s="15" t="s">
        <v>33</v>
      </c>
      <c r="G946" s="74">
        <v>18082205.800000001</v>
      </c>
      <c r="H946" s="74">
        <f>17537287.4</f>
        <v>17537287.399999999</v>
      </c>
      <c r="I946" s="74">
        <v>17900152.309999999</v>
      </c>
      <c r="J946" s="209"/>
    </row>
    <row r="947" spans="1:18" s="32" customFormat="1" ht="17.25" hidden="1" customHeight="1">
      <c r="A947" s="5" t="s">
        <v>361</v>
      </c>
      <c r="B947" s="15" t="s">
        <v>94</v>
      </c>
      <c r="C947" s="36" t="s">
        <v>72</v>
      </c>
      <c r="D947" s="36"/>
      <c r="E947" s="36"/>
      <c r="F947" s="36"/>
      <c r="G947" s="75">
        <f>G963+G948</f>
        <v>0</v>
      </c>
      <c r="H947" s="75">
        <f>H963+H948</f>
        <v>0</v>
      </c>
      <c r="I947" s="75">
        <f>I963+I948</f>
        <v>0</v>
      </c>
      <c r="J947" s="228"/>
      <c r="K947" s="235"/>
      <c r="L947" s="235"/>
      <c r="M947" s="235"/>
      <c r="N947" s="235"/>
      <c r="O947" s="235"/>
      <c r="P947" s="235"/>
      <c r="Q947" s="235"/>
      <c r="R947" s="235"/>
    </row>
    <row r="948" spans="1:18" s="32" customFormat="1" ht="17.25" hidden="1" customHeight="1">
      <c r="A948" s="132" t="s">
        <v>496</v>
      </c>
      <c r="B948" s="15" t="s">
        <v>94</v>
      </c>
      <c r="C948" s="15" t="s">
        <v>72</v>
      </c>
      <c r="D948" s="15" t="s">
        <v>19</v>
      </c>
      <c r="E948" s="36"/>
      <c r="F948" s="36"/>
      <c r="G948" s="75">
        <f>G949+G959</f>
        <v>0</v>
      </c>
      <c r="H948" s="75">
        <f>H949+H959</f>
        <v>0</v>
      </c>
      <c r="I948" s="75">
        <f>I949+I959</f>
        <v>0</v>
      </c>
      <c r="J948" s="228"/>
      <c r="K948" s="235"/>
      <c r="L948" s="235"/>
      <c r="M948" s="235"/>
      <c r="N948" s="235"/>
      <c r="O948" s="235"/>
      <c r="P948" s="235"/>
      <c r="Q948" s="235"/>
      <c r="R948" s="235"/>
    </row>
    <row r="949" spans="1:18" ht="27.75" hidden="1" customHeight="1">
      <c r="A949" s="37" t="s">
        <v>485</v>
      </c>
      <c r="B949" s="15" t="s">
        <v>94</v>
      </c>
      <c r="C949" s="15" t="s">
        <v>72</v>
      </c>
      <c r="D949" s="15" t="s">
        <v>19</v>
      </c>
      <c r="E949" s="15" t="s">
        <v>195</v>
      </c>
      <c r="F949" s="15"/>
      <c r="G949" s="74">
        <f>G951+G954+G956</f>
        <v>0</v>
      </c>
      <c r="H949" s="74">
        <f>H951+H954+H956</f>
        <v>0</v>
      </c>
      <c r="I949" s="74">
        <f>I951+I954+I956</f>
        <v>0</v>
      </c>
      <c r="J949" s="209"/>
    </row>
    <row r="950" spans="1:18" ht="19.5" hidden="1" customHeight="1">
      <c r="A950" s="16" t="s">
        <v>32</v>
      </c>
      <c r="B950" s="15" t="s">
        <v>94</v>
      </c>
      <c r="C950" s="15" t="s">
        <v>72</v>
      </c>
      <c r="D950" s="15" t="s">
        <v>19</v>
      </c>
      <c r="E950" s="15" t="s">
        <v>40</v>
      </c>
      <c r="F950" s="15" t="s">
        <v>33</v>
      </c>
      <c r="G950" s="74"/>
      <c r="H950" s="74"/>
      <c r="I950" s="74"/>
      <c r="J950" s="209"/>
    </row>
    <row r="951" spans="1:18" ht="39" hidden="1" customHeight="1">
      <c r="A951" s="16" t="s">
        <v>112</v>
      </c>
      <c r="B951" s="15" t="s">
        <v>94</v>
      </c>
      <c r="C951" s="15" t="s">
        <v>72</v>
      </c>
      <c r="D951" s="15" t="s">
        <v>19</v>
      </c>
      <c r="E951" s="15" t="s">
        <v>196</v>
      </c>
      <c r="F951" s="15"/>
      <c r="G951" s="74">
        <f>G952</f>
        <v>0</v>
      </c>
      <c r="H951" s="74">
        <f t="shared" ref="H951:I951" si="239">H952</f>
        <v>0</v>
      </c>
      <c r="I951" s="74">
        <f t="shared" si="239"/>
        <v>0</v>
      </c>
      <c r="J951" s="209"/>
    </row>
    <row r="952" spans="1:18" ht="25.5" hidden="1">
      <c r="A952" s="16" t="s">
        <v>30</v>
      </c>
      <c r="B952" s="15" t="s">
        <v>94</v>
      </c>
      <c r="C952" s="15" t="s">
        <v>72</v>
      </c>
      <c r="D952" s="15" t="s">
        <v>19</v>
      </c>
      <c r="E952" s="15" t="s">
        <v>196</v>
      </c>
      <c r="F952" s="15" t="s">
        <v>31</v>
      </c>
      <c r="G952" s="74">
        <f>G953</f>
        <v>0</v>
      </c>
      <c r="H952" s="74">
        <f>H953</f>
        <v>0</v>
      </c>
      <c r="I952" s="74">
        <f>I953</f>
        <v>0</v>
      </c>
      <c r="J952" s="209"/>
    </row>
    <row r="953" spans="1:18" ht="19.5" hidden="1" customHeight="1">
      <c r="A953" s="16" t="s">
        <v>32</v>
      </c>
      <c r="B953" s="15" t="s">
        <v>94</v>
      </c>
      <c r="C953" s="15" t="s">
        <v>72</v>
      </c>
      <c r="D953" s="15" t="s">
        <v>19</v>
      </c>
      <c r="E953" s="15" t="s">
        <v>196</v>
      </c>
      <c r="F953" s="15" t="s">
        <v>33</v>
      </c>
      <c r="G953" s="74"/>
      <c r="H953" s="74"/>
      <c r="I953" s="74"/>
      <c r="J953" s="209"/>
    </row>
    <row r="954" spans="1:18" s="32" customFormat="1" ht="25.5" hidden="1" customHeight="1">
      <c r="A954" s="16" t="s">
        <v>30</v>
      </c>
      <c r="B954" s="15" t="s">
        <v>94</v>
      </c>
      <c r="C954" s="15" t="s">
        <v>72</v>
      </c>
      <c r="D954" s="15" t="s">
        <v>19</v>
      </c>
      <c r="E954" s="15" t="s">
        <v>547</v>
      </c>
      <c r="F954" s="15" t="s">
        <v>31</v>
      </c>
      <c r="G954" s="74">
        <f>G955</f>
        <v>0</v>
      </c>
      <c r="H954" s="74">
        <v>0</v>
      </c>
      <c r="I954" s="74">
        <v>0</v>
      </c>
      <c r="J954" s="209"/>
      <c r="K954" s="235"/>
      <c r="L954" s="235"/>
      <c r="M954" s="235"/>
      <c r="N954" s="235"/>
      <c r="O954" s="235"/>
      <c r="P954" s="235"/>
      <c r="Q954" s="235"/>
      <c r="R954" s="235"/>
    </row>
    <row r="955" spans="1:18" s="32" customFormat="1" ht="17.25" hidden="1" customHeight="1">
      <c r="A955" s="16" t="s">
        <v>32</v>
      </c>
      <c r="B955" s="15" t="s">
        <v>94</v>
      </c>
      <c r="C955" s="15" t="s">
        <v>72</v>
      </c>
      <c r="D955" s="15" t="s">
        <v>19</v>
      </c>
      <c r="E955" s="15" t="s">
        <v>547</v>
      </c>
      <c r="F955" s="15" t="s">
        <v>33</v>
      </c>
      <c r="G955" s="74"/>
      <c r="H955" s="74">
        <v>0</v>
      </c>
      <c r="I955" s="74">
        <v>0</v>
      </c>
      <c r="J955" s="209"/>
      <c r="K955" s="235"/>
      <c r="L955" s="235"/>
      <c r="M955" s="235"/>
      <c r="N955" s="235"/>
      <c r="O955" s="235"/>
      <c r="P955" s="235"/>
      <c r="Q955" s="235"/>
      <c r="R955" s="235"/>
    </row>
    <row r="956" spans="1:18" s="32" customFormat="1" ht="65.25" hidden="1" customHeight="1">
      <c r="A956" s="16" t="s">
        <v>616</v>
      </c>
      <c r="B956" s="15" t="s">
        <v>94</v>
      </c>
      <c r="C956" s="15" t="s">
        <v>72</v>
      </c>
      <c r="D956" s="15" t="s">
        <v>19</v>
      </c>
      <c r="E956" s="15" t="s">
        <v>615</v>
      </c>
      <c r="F956" s="15"/>
      <c r="G956" s="74">
        <f>G957</f>
        <v>0</v>
      </c>
      <c r="H956" s="74">
        <f t="shared" ref="H956:I956" si="240">H957</f>
        <v>0</v>
      </c>
      <c r="I956" s="74">
        <f t="shared" si="240"/>
        <v>0</v>
      </c>
      <c r="J956" s="209"/>
      <c r="K956" s="235"/>
      <c r="L956" s="235"/>
      <c r="M956" s="235"/>
      <c r="N956" s="235"/>
      <c r="O956" s="235"/>
      <c r="P956" s="235"/>
      <c r="Q956" s="235"/>
      <c r="R956" s="235"/>
    </row>
    <row r="957" spans="1:18" s="32" customFormat="1" ht="25.5" hidden="1" customHeight="1">
      <c r="A957" s="16" t="s">
        <v>30</v>
      </c>
      <c r="B957" s="15" t="s">
        <v>94</v>
      </c>
      <c r="C957" s="15" t="s">
        <v>72</v>
      </c>
      <c r="D957" s="15" t="s">
        <v>19</v>
      </c>
      <c r="E957" s="15" t="s">
        <v>615</v>
      </c>
      <c r="F957" s="15" t="s">
        <v>31</v>
      </c>
      <c r="G957" s="74">
        <f>G958</f>
        <v>0</v>
      </c>
      <c r="H957" s="74">
        <v>0</v>
      </c>
      <c r="I957" s="74">
        <v>0</v>
      </c>
      <c r="J957" s="209"/>
      <c r="K957" s="235"/>
      <c r="L957" s="235"/>
      <c r="M957" s="235"/>
      <c r="N957" s="235"/>
      <c r="O957" s="235"/>
      <c r="P957" s="235"/>
      <c r="Q957" s="235"/>
      <c r="R957" s="235"/>
    </row>
    <row r="958" spans="1:18" s="32" customFormat="1" ht="17.25" hidden="1" customHeight="1">
      <c r="A958" s="16" t="s">
        <v>32</v>
      </c>
      <c r="B958" s="15" t="s">
        <v>94</v>
      </c>
      <c r="C958" s="15" t="s">
        <v>72</v>
      </c>
      <c r="D958" s="15" t="s">
        <v>19</v>
      </c>
      <c r="E958" s="15" t="s">
        <v>615</v>
      </c>
      <c r="F958" s="15" t="s">
        <v>33</v>
      </c>
      <c r="G958" s="74"/>
      <c r="H958" s="74">
        <v>0</v>
      </c>
      <c r="I958" s="74">
        <v>0</v>
      </c>
      <c r="J958" s="209"/>
      <c r="K958" s="235"/>
      <c r="L958" s="235"/>
      <c r="M958" s="235"/>
      <c r="N958" s="235"/>
      <c r="O958" s="235"/>
      <c r="P958" s="235"/>
      <c r="Q958" s="235"/>
      <c r="R958" s="235"/>
    </row>
    <row r="959" spans="1:18" s="18" customFormat="1" ht="25.5" hidden="1">
      <c r="A959" s="16" t="s">
        <v>475</v>
      </c>
      <c r="B959" s="15" t="s">
        <v>94</v>
      </c>
      <c r="C959" s="15" t="s">
        <v>72</v>
      </c>
      <c r="D959" s="15" t="s">
        <v>19</v>
      </c>
      <c r="E959" s="15" t="s">
        <v>263</v>
      </c>
      <c r="F959" s="15"/>
      <c r="G959" s="74">
        <f>G960</f>
        <v>0</v>
      </c>
      <c r="H959" s="74">
        <f t="shared" ref="H959:I961" si="241">H960</f>
        <v>0</v>
      </c>
      <c r="I959" s="74">
        <f t="shared" si="241"/>
        <v>0</v>
      </c>
      <c r="J959" s="209"/>
      <c r="K959" s="232"/>
      <c r="L959" s="232"/>
      <c r="M959" s="232"/>
      <c r="N959" s="232"/>
      <c r="O959" s="232"/>
      <c r="P959" s="232"/>
      <c r="Q959" s="232"/>
      <c r="R959" s="232"/>
    </row>
    <row r="960" spans="1:18" s="18" customFormat="1" ht="25.5" hidden="1">
      <c r="A960" s="16" t="s">
        <v>474</v>
      </c>
      <c r="B960" s="15" t="s">
        <v>94</v>
      </c>
      <c r="C960" s="15" t="s">
        <v>72</v>
      </c>
      <c r="D960" s="15" t="s">
        <v>19</v>
      </c>
      <c r="E960" s="15" t="s">
        <v>446</v>
      </c>
      <c r="F960" s="15"/>
      <c r="G960" s="74">
        <f>G961</f>
        <v>0</v>
      </c>
      <c r="H960" s="74">
        <f t="shared" si="241"/>
        <v>0</v>
      </c>
      <c r="I960" s="74">
        <f t="shared" si="241"/>
        <v>0</v>
      </c>
      <c r="J960" s="209"/>
      <c r="K960" s="232"/>
      <c r="L960" s="232"/>
      <c r="M960" s="232"/>
      <c r="N960" s="232"/>
      <c r="O960" s="232"/>
      <c r="P960" s="232"/>
      <c r="Q960" s="232"/>
      <c r="R960" s="232"/>
    </row>
    <row r="961" spans="1:18" s="18" customFormat="1" ht="25.5" hidden="1">
      <c r="A961" s="16" t="s">
        <v>96</v>
      </c>
      <c r="B961" s="15" t="s">
        <v>94</v>
      </c>
      <c r="C961" s="15" t="s">
        <v>72</v>
      </c>
      <c r="D961" s="15" t="s">
        <v>19</v>
      </c>
      <c r="E961" s="15" t="s">
        <v>446</v>
      </c>
      <c r="F961" s="15" t="s">
        <v>349</v>
      </c>
      <c r="G961" s="74">
        <f>G962</f>
        <v>0</v>
      </c>
      <c r="H961" s="74">
        <f t="shared" si="241"/>
        <v>0</v>
      </c>
      <c r="I961" s="74">
        <f t="shared" si="241"/>
        <v>0</v>
      </c>
      <c r="J961" s="209"/>
      <c r="K961" s="232"/>
      <c r="L961" s="232"/>
      <c r="M961" s="232"/>
      <c r="N961" s="232"/>
      <c r="O961" s="232"/>
      <c r="P961" s="232"/>
      <c r="Q961" s="232"/>
      <c r="R961" s="232"/>
    </row>
    <row r="962" spans="1:18" s="18" customFormat="1" ht="89.25" hidden="1">
      <c r="A962" s="50" t="s">
        <v>421</v>
      </c>
      <c r="B962" s="15" t="s">
        <v>94</v>
      </c>
      <c r="C962" s="15" t="s">
        <v>72</v>
      </c>
      <c r="D962" s="15" t="s">
        <v>19</v>
      </c>
      <c r="E962" s="15" t="s">
        <v>446</v>
      </c>
      <c r="F962" s="15" t="s">
        <v>420</v>
      </c>
      <c r="G962" s="74">
        <f>50000-50000</f>
        <v>0</v>
      </c>
      <c r="H962" s="74"/>
      <c r="I962" s="74"/>
      <c r="J962" s="209"/>
      <c r="K962" s="232"/>
      <c r="L962" s="232"/>
      <c r="M962" s="232"/>
      <c r="N962" s="232"/>
      <c r="O962" s="232"/>
      <c r="P962" s="232"/>
      <c r="Q962" s="232"/>
      <c r="R962" s="232"/>
    </row>
    <row r="963" spans="1:18" s="33" customFormat="1" ht="15" hidden="1" customHeight="1">
      <c r="A963" s="16" t="s">
        <v>71</v>
      </c>
      <c r="B963" s="15" t="s">
        <v>94</v>
      </c>
      <c r="C963" s="15" t="s">
        <v>72</v>
      </c>
      <c r="D963" s="15" t="s">
        <v>28</v>
      </c>
      <c r="E963" s="39"/>
      <c r="F963" s="39"/>
      <c r="G963" s="29">
        <f>G964</f>
        <v>0</v>
      </c>
      <c r="H963" s="29">
        <f>H964+H555</f>
        <v>0</v>
      </c>
      <c r="I963" s="29">
        <f>I964+I555</f>
        <v>0</v>
      </c>
      <c r="J963" s="227"/>
      <c r="K963" s="243"/>
      <c r="L963" s="243"/>
      <c r="M963" s="243"/>
      <c r="N963" s="243"/>
      <c r="O963" s="243"/>
      <c r="P963" s="243"/>
      <c r="Q963" s="243"/>
      <c r="R963" s="243"/>
    </row>
    <row r="964" spans="1:18" s="28" customFormat="1" ht="28.5" hidden="1" customHeight="1">
      <c r="A964" s="37" t="s">
        <v>485</v>
      </c>
      <c r="B964" s="15" t="s">
        <v>94</v>
      </c>
      <c r="C964" s="15" t="s">
        <v>72</v>
      </c>
      <c r="D964" s="15" t="s">
        <v>28</v>
      </c>
      <c r="E964" s="15" t="s">
        <v>195</v>
      </c>
      <c r="F964" s="15"/>
      <c r="G964" s="74">
        <f>G965+G968+G971</f>
        <v>0</v>
      </c>
      <c r="H964" s="74">
        <f t="shared" ref="H964:I964" si="242">H965+H968+H971</f>
        <v>0</v>
      </c>
      <c r="I964" s="74">
        <f t="shared" si="242"/>
        <v>0</v>
      </c>
      <c r="J964" s="209"/>
      <c r="K964" s="236"/>
      <c r="L964" s="236"/>
      <c r="M964" s="236"/>
      <c r="N964" s="236"/>
      <c r="O964" s="236"/>
      <c r="P964" s="236"/>
      <c r="Q964" s="236"/>
      <c r="R964" s="236"/>
    </row>
    <row r="965" spans="1:18" s="28" customFormat="1" ht="27.75" hidden="1" customHeight="1">
      <c r="A965" s="37" t="s">
        <v>73</v>
      </c>
      <c r="B965" s="15" t="s">
        <v>94</v>
      </c>
      <c r="C965" s="15" t="s">
        <v>72</v>
      </c>
      <c r="D965" s="15" t="s">
        <v>28</v>
      </c>
      <c r="E965" s="15" t="s">
        <v>206</v>
      </c>
      <c r="F965" s="15"/>
      <c r="G965" s="74">
        <f>G966</f>
        <v>0</v>
      </c>
      <c r="H965" s="74">
        <f t="shared" ref="H965:I965" si="243">H966</f>
        <v>0</v>
      </c>
      <c r="I965" s="74">
        <f t="shared" si="243"/>
        <v>0</v>
      </c>
      <c r="J965" s="209"/>
      <c r="K965" s="236"/>
      <c r="L965" s="236"/>
      <c r="M965" s="236"/>
      <c r="N965" s="236"/>
      <c r="O965" s="236"/>
      <c r="P965" s="236"/>
      <c r="Q965" s="236"/>
      <c r="R965" s="236"/>
    </row>
    <row r="966" spans="1:18" s="32" customFormat="1" ht="28.5" hidden="1" customHeight="1">
      <c r="A966" s="16" t="s">
        <v>36</v>
      </c>
      <c r="B966" s="15" t="s">
        <v>94</v>
      </c>
      <c r="C966" s="15" t="s">
        <v>72</v>
      </c>
      <c r="D966" s="15" t="s">
        <v>28</v>
      </c>
      <c r="E966" s="15" t="s">
        <v>206</v>
      </c>
      <c r="F966" s="15" t="s">
        <v>37</v>
      </c>
      <c r="G966" s="74">
        <f>G967</f>
        <v>0</v>
      </c>
      <c r="H966" s="74">
        <f>H967</f>
        <v>0</v>
      </c>
      <c r="I966" s="74">
        <f>I967</f>
        <v>0</v>
      </c>
      <c r="J966" s="209"/>
      <c r="K966" s="235"/>
      <c r="L966" s="235"/>
      <c r="M966" s="235"/>
      <c r="N966" s="235"/>
      <c r="O966" s="235"/>
      <c r="P966" s="235"/>
      <c r="Q966" s="235"/>
      <c r="R966" s="235"/>
    </row>
    <row r="967" spans="1:18" s="32" customFormat="1" hidden="1">
      <c r="A967" s="16"/>
      <c r="B967" s="15" t="s">
        <v>94</v>
      </c>
      <c r="C967" s="15"/>
      <c r="D967" s="15"/>
      <c r="E967" s="15"/>
      <c r="F967" s="15"/>
      <c r="G967" s="192"/>
      <c r="H967" s="192"/>
      <c r="I967" s="192"/>
      <c r="J967" s="209"/>
      <c r="K967" s="237"/>
      <c r="L967" s="235"/>
      <c r="M967" s="235"/>
      <c r="N967" s="235"/>
      <c r="O967" s="235"/>
      <c r="P967" s="235"/>
      <c r="Q967" s="235"/>
      <c r="R967" s="235"/>
    </row>
    <row r="968" spans="1:18" s="28" customFormat="1" ht="51" hidden="1" customHeight="1">
      <c r="A968" s="37" t="s">
        <v>852</v>
      </c>
      <c r="B968" s="15" t="s">
        <v>94</v>
      </c>
      <c r="C968" s="15" t="s">
        <v>72</v>
      </c>
      <c r="D968" s="15" t="s">
        <v>28</v>
      </c>
      <c r="E968" s="15" t="s">
        <v>851</v>
      </c>
      <c r="F968" s="15"/>
      <c r="G968" s="74">
        <f>G969</f>
        <v>0</v>
      </c>
      <c r="H968" s="74">
        <f t="shared" ref="H968:I968" si="244">H969</f>
        <v>0</v>
      </c>
      <c r="I968" s="74">
        <f t="shared" si="244"/>
        <v>0</v>
      </c>
      <c r="J968" s="209"/>
      <c r="K968" s="236"/>
      <c r="L968" s="236"/>
      <c r="M968" s="236"/>
      <c r="N968" s="236"/>
      <c r="O968" s="236"/>
      <c r="P968" s="236"/>
      <c r="Q968" s="236"/>
      <c r="R968" s="236"/>
    </row>
    <row r="969" spans="1:18" s="32" customFormat="1" ht="28.5" hidden="1" customHeight="1">
      <c r="A969" s="16" t="s">
        <v>36</v>
      </c>
      <c r="B969" s="15" t="s">
        <v>94</v>
      </c>
      <c r="C969" s="15" t="s">
        <v>72</v>
      </c>
      <c r="D969" s="15" t="s">
        <v>28</v>
      </c>
      <c r="E969" s="15" t="s">
        <v>851</v>
      </c>
      <c r="F969" s="15" t="s">
        <v>37</v>
      </c>
      <c r="G969" s="74">
        <f>G970</f>
        <v>0</v>
      </c>
      <c r="H969" s="74">
        <f>H970</f>
        <v>0</v>
      </c>
      <c r="I969" s="74">
        <f>I970</f>
        <v>0</v>
      </c>
      <c r="J969" s="209"/>
      <c r="K969" s="235"/>
      <c r="L969" s="235"/>
      <c r="M969" s="235"/>
      <c r="N969" s="235"/>
      <c r="O969" s="235"/>
      <c r="P969" s="235"/>
      <c r="Q969" s="235"/>
      <c r="R969" s="235"/>
    </row>
    <row r="970" spans="1:18" s="32" customFormat="1" ht="25.5" hidden="1">
      <c r="A970" s="16" t="s">
        <v>38</v>
      </c>
      <c r="B970" s="15" t="s">
        <v>94</v>
      </c>
      <c r="C970" s="15" t="s">
        <v>72</v>
      </c>
      <c r="D970" s="15" t="s">
        <v>28</v>
      </c>
      <c r="E970" s="15" t="s">
        <v>851</v>
      </c>
      <c r="F970" s="15" t="s">
        <v>39</v>
      </c>
      <c r="G970" s="74"/>
      <c r="H970" s="74">
        <v>0</v>
      </c>
      <c r="I970" s="74">
        <v>0</v>
      </c>
      <c r="J970" s="209"/>
      <c r="K970" s="237"/>
      <c r="L970" s="235"/>
      <c r="M970" s="235"/>
      <c r="N970" s="235"/>
      <c r="O970" s="235"/>
      <c r="P970" s="235"/>
      <c r="Q970" s="235"/>
      <c r="R970" s="235"/>
    </row>
    <row r="971" spans="1:18" s="28" customFormat="1" ht="51" hidden="1" customHeight="1">
      <c r="A971" s="37" t="s">
        <v>854</v>
      </c>
      <c r="B971" s="15" t="s">
        <v>94</v>
      </c>
      <c r="C971" s="15" t="s">
        <v>72</v>
      </c>
      <c r="D971" s="15" t="s">
        <v>28</v>
      </c>
      <c r="E971" s="15" t="s">
        <v>853</v>
      </c>
      <c r="F971" s="15"/>
      <c r="G971" s="74">
        <f>G972</f>
        <v>0</v>
      </c>
      <c r="H971" s="74">
        <f t="shared" ref="H971:I971" si="245">H972</f>
        <v>0</v>
      </c>
      <c r="I971" s="74">
        <f t="shared" si="245"/>
        <v>0</v>
      </c>
      <c r="J971" s="209"/>
      <c r="K971" s="236"/>
      <c r="L971" s="236"/>
      <c r="M971" s="236"/>
      <c r="N971" s="236"/>
      <c r="O971" s="236"/>
      <c r="P971" s="236"/>
      <c r="Q971" s="236"/>
      <c r="R971" s="236"/>
    </row>
    <row r="972" spans="1:18" s="32" customFormat="1" ht="28.5" hidden="1" customHeight="1">
      <c r="A972" s="16" t="s">
        <v>36</v>
      </c>
      <c r="B972" s="15" t="s">
        <v>94</v>
      </c>
      <c r="C972" s="15" t="s">
        <v>72</v>
      </c>
      <c r="D972" s="15" t="s">
        <v>28</v>
      </c>
      <c r="E972" s="15" t="s">
        <v>853</v>
      </c>
      <c r="F972" s="15" t="s">
        <v>37</v>
      </c>
      <c r="G972" s="74">
        <f>G973</f>
        <v>0</v>
      </c>
      <c r="H972" s="74">
        <f>H973</f>
        <v>0</v>
      </c>
      <c r="I972" s="74">
        <f>I973</f>
        <v>0</v>
      </c>
      <c r="J972" s="209"/>
      <c r="K972" s="235"/>
      <c r="L972" s="235"/>
      <c r="M972" s="235"/>
      <c r="N972" s="235"/>
      <c r="O972" s="235"/>
      <c r="P972" s="235"/>
      <c r="Q972" s="235"/>
      <c r="R972" s="235"/>
    </row>
    <row r="973" spans="1:18" s="32" customFormat="1" ht="25.5" hidden="1">
      <c r="A973" s="16" t="s">
        <v>38</v>
      </c>
      <c r="B973" s="15" t="s">
        <v>94</v>
      </c>
      <c r="C973" s="15" t="s">
        <v>72</v>
      </c>
      <c r="D973" s="15" t="s">
        <v>28</v>
      </c>
      <c r="E973" s="15" t="s">
        <v>853</v>
      </c>
      <c r="F973" s="15" t="s">
        <v>39</v>
      </c>
      <c r="G973" s="74"/>
      <c r="H973" s="74">
        <v>0</v>
      </c>
      <c r="I973" s="74">
        <v>0</v>
      </c>
      <c r="J973" s="209"/>
      <c r="K973" s="237"/>
      <c r="L973" s="235"/>
      <c r="M973" s="235"/>
      <c r="N973" s="235"/>
      <c r="O973" s="235"/>
      <c r="P973" s="235"/>
      <c r="Q973" s="235"/>
      <c r="R973" s="235"/>
    </row>
    <row r="974" spans="1:18" s="148" customFormat="1">
      <c r="A974" s="137" t="s">
        <v>74</v>
      </c>
      <c r="B974" s="138"/>
      <c r="C974" s="139"/>
      <c r="D974" s="139"/>
      <c r="E974" s="139"/>
      <c r="F974" s="139"/>
      <c r="G974" s="140">
        <f>G445+G925+G432+G425+G440+G947</f>
        <v>1164427461.02</v>
      </c>
      <c r="H974" s="140">
        <f>H445+H925+H432+H425+H440+H947</f>
        <v>1067752356.0999999</v>
      </c>
      <c r="I974" s="140">
        <f>I445+I925+I432+I425+I440+I947</f>
        <v>1054591720.03</v>
      </c>
      <c r="J974" s="224"/>
      <c r="K974" s="240"/>
      <c r="L974" s="240"/>
      <c r="M974" s="239"/>
      <c r="N974" s="239"/>
      <c r="O974" s="239"/>
      <c r="P974" s="239"/>
      <c r="Q974" s="239"/>
      <c r="R974" s="239"/>
    </row>
    <row r="975" spans="1:18" s="105" customFormat="1" ht="36" customHeight="1">
      <c r="A975" s="98" t="s">
        <v>993</v>
      </c>
      <c r="B975" s="94">
        <v>792</v>
      </c>
      <c r="C975" s="94"/>
      <c r="D975" s="94"/>
      <c r="E975" s="94"/>
      <c r="F975" s="94"/>
      <c r="G975" s="96"/>
      <c r="H975" s="96"/>
      <c r="I975" s="96"/>
      <c r="J975" s="229"/>
      <c r="K975" s="241"/>
      <c r="L975" s="241"/>
      <c r="M975" s="218"/>
      <c r="N975" s="218"/>
      <c r="O975" s="218"/>
      <c r="P975" s="218"/>
      <c r="Q975" s="218"/>
      <c r="R975" s="218"/>
    </row>
    <row r="976" spans="1:18">
      <c r="A976" s="5" t="s">
        <v>18</v>
      </c>
      <c r="B976" s="19">
        <v>792</v>
      </c>
      <c r="C976" s="7" t="s">
        <v>19</v>
      </c>
      <c r="D976" s="7"/>
      <c r="E976" s="7"/>
      <c r="F976" s="7"/>
      <c r="G976" s="38">
        <f>G977+G984+G994</f>
        <v>36215791.189999998</v>
      </c>
      <c r="H976" s="38">
        <f>H977+H984+H994</f>
        <v>16431328</v>
      </c>
      <c r="I976" s="38">
        <f>I977+I984+I994</f>
        <v>16600065</v>
      </c>
      <c r="J976" s="223"/>
    </row>
    <row r="977" spans="1:18" ht="51">
      <c r="A977" s="16" t="s">
        <v>75</v>
      </c>
      <c r="B977" s="14">
        <v>792</v>
      </c>
      <c r="C977" s="15" t="s">
        <v>19</v>
      </c>
      <c r="D977" s="15" t="s">
        <v>54</v>
      </c>
      <c r="E977" s="15"/>
      <c r="F977" s="15"/>
      <c r="G977" s="74">
        <f>G978</f>
        <v>1330000</v>
      </c>
      <c r="H977" s="74">
        <f t="shared" ref="H977:I978" si="246">H978</f>
        <v>1330000</v>
      </c>
      <c r="I977" s="74">
        <f t="shared" si="246"/>
        <v>1330000</v>
      </c>
      <c r="J977" s="209"/>
      <c r="K977" s="241"/>
    </row>
    <row r="978" spans="1:18" s="28" customFormat="1" ht="39.75" customHeight="1">
      <c r="A978" s="16" t="s">
        <v>443</v>
      </c>
      <c r="B978" s="14">
        <v>792</v>
      </c>
      <c r="C978" s="15" t="s">
        <v>19</v>
      </c>
      <c r="D978" s="15" t="s">
        <v>54</v>
      </c>
      <c r="E978" s="15" t="s">
        <v>230</v>
      </c>
      <c r="F978" s="39"/>
      <c r="G978" s="74">
        <f>G979</f>
        <v>1330000</v>
      </c>
      <c r="H978" s="74">
        <f t="shared" si="246"/>
        <v>1330000</v>
      </c>
      <c r="I978" s="74">
        <f t="shared" si="246"/>
        <v>1330000</v>
      </c>
      <c r="J978" s="209"/>
      <c r="K978" s="242"/>
      <c r="L978" s="236"/>
      <c r="M978" s="236"/>
      <c r="N978" s="236"/>
      <c r="O978" s="236"/>
      <c r="P978" s="236"/>
      <c r="Q978" s="236"/>
      <c r="R978" s="236"/>
    </row>
    <row r="979" spans="1:18" s="28" customFormat="1" ht="38.25">
      <c r="A979" s="16" t="s">
        <v>155</v>
      </c>
      <c r="B979" s="14">
        <v>792</v>
      </c>
      <c r="C979" s="15" t="s">
        <v>19</v>
      </c>
      <c r="D979" s="15" t="s">
        <v>54</v>
      </c>
      <c r="E979" s="15" t="s">
        <v>681</v>
      </c>
      <c r="F979" s="39"/>
      <c r="G979" s="74">
        <f>G981</f>
        <v>1330000</v>
      </c>
      <c r="H979" s="74">
        <f t="shared" ref="H979:I979" si="247">H981</f>
        <v>1330000</v>
      </c>
      <c r="I979" s="74">
        <f t="shared" si="247"/>
        <v>1330000</v>
      </c>
      <c r="J979" s="209"/>
      <c r="K979" s="242"/>
      <c r="L979" s="242"/>
      <c r="M979" s="236"/>
      <c r="N979" s="236"/>
      <c r="O979" s="236"/>
      <c r="P979" s="236"/>
      <c r="Q979" s="236"/>
      <c r="R979" s="236"/>
    </row>
    <row r="980" spans="1:18" hidden="1">
      <c r="A980" s="16"/>
      <c r="B980" s="14"/>
      <c r="C980" s="15"/>
      <c r="D980" s="15"/>
      <c r="E980" s="15"/>
      <c r="F980" s="15"/>
      <c r="G980" s="74"/>
      <c r="H980" s="74"/>
      <c r="I980" s="74"/>
      <c r="J980" s="209"/>
    </row>
    <row r="981" spans="1:18" s="3" customFormat="1" ht="73.5" customHeight="1">
      <c r="A981" s="16" t="s">
        <v>683</v>
      </c>
      <c r="B981" s="14">
        <v>792</v>
      </c>
      <c r="C981" s="15" t="s">
        <v>19</v>
      </c>
      <c r="D981" s="15" t="s">
        <v>54</v>
      </c>
      <c r="E981" s="15" t="s">
        <v>681</v>
      </c>
      <c r="F981" s="15"/>
      <c r="G981" s="74">
        <f>G983</f>
        <v>1330000</v>
      </c>
      <c r="H981" s="74">
        <f t="shared" ref="H981:I981" si="248">H983</f>
        <v>1330000</v>
      </c>
      <c r="I981" s="74">
        <f t="shared" si="248"/>
        <v>1330000</v>
      </c>
      <c r="J981" s="209"/>
      <c r="K981" s="231"/>
      <c r="L981" s="231"/>
      <c r="M981" s="231"/>
      <c r="N981" s="231"/>
      <c r="O981" s="231"/>
      <c r="P981" s="231"/>
      <c r="Q981" s="231"/>
      <c r="R981" s="231"/>
    </row>
    <row r="982" spans="1:18" s="3" customFormat="1">
      <c r="A982" s="16" t="s">
        <v>156</v>
      </c>
      <c r="B982" s="14">
        <v>792</v>
      </c>
      <c r="C982" s="15" t="s">
        <v>19</v>
      </c>
      <c r="D982" s="15" t="s">
        <v>54</v>
      </c>
      <c r="E982" s="15" t="s">
        <v>681</v>
      </c>
      <c r="F982" s="15" t="s">
        <v>157</v>
      </c>
      <c r="G982" s="102">
        <f t="shared" ref="G982:I982" si="249">G983</f>
        <v>1330000</v>
      </c>
      <c r="H982" s="102">
        <f t="shared" si="249"/>
        <v>1330000</v>
      </c>
      <c r="I982" s="102">
        <f t="shared" si="249"/>
        <v>1330000</v>
      </c>
      <c r="J982" s="209"/>
      <c r="K982" s="252"/>
      <c r="L982" s="231"/>
      <c r="M982" s="231"/>
      <c r="N982" s="231"/>
      <c r="O982" s="231"/>
      <c r="P982" s="231"/>
      <c r="Q982" s="231"/>
      <c r="R982" s="231"/>
    </row>
    <row r="983" spans="1:18">
      <c r="A983" s="16" t="s">
        <v>158</v>
      </c>
      <c r="B983" s="14">
        <v>792</v>
      </c>
      <c r="C983" s="15" t="s">
        <v>19</v>
      </c>
      <c r="D983" s="15" t="s">
        <v>54</v>
      </c>
      <c r="E983" s="15" t="s">
        <v>681</v>
      </c>
      <c r="F983" s="15" t="s">
        <v>159</v>
      </c>
      <c r="G983" s="74">
        <v>1330000</v>
      </c>
      <c r="H983" s="74">
        <v>1330000</v>
      </c>
      <c r="I983" s="74">
        <v>1330000</v>
      </c>
      <c r="J983" s="209"/>
    </row>
    <row r="984" spans="1:18" ht="38.25">
      <c r="A984" s="16" t="s">
        <v>160</v>
      </c>
      <c r="B984" s="14">
        <v>792</v>
      </c>
      <c r="C984" s="15" t="s">
        <v>19</v>
      </c>
      <c r="D984" s="15" t="s">
        <v>161</v>
      </c>
      <c r="E984" s="15"/>
      <c r="F984" s="15"/>
      <c r="G984" s="74">
        <f t="shared" ref="G984:I986" si="250">G985</f>
        <v>11937631</v>
      </c>
      <c r="H984" s="74">
        <f t="shared" si="250"/>
        <v>12101328</v>
      </c>
      <c r="I984" s="74">
        <f t="shared" si="250"/>
        <v>12270065</v>
      </c>
      <c r="J984" s="209"/>
      <c r="K984" s="241"/>
    </row>
    <row r="985" spans="1:18" s="33" customFormat="1" ht="31.5" customHeight="1">
      <c r="A985" s="16" t="s">
        <v>443</v>
      </c>
      <c r="B985" s="14">
        <v>792</v>
      </c>
      <c r="C985" s="15" t="s">
        <v>19</v>
      </c>
      <c r="D985" s="15" t="s">
        <v>161</v>
      </c>
      <c r="E985" s="15" t="s">
        <v>230</v>
      </c>
      <c r="F985" s="39"/>
      <c r="G985" s="74">
        <f t="shared" si="250"/>
        <v>11937631</v>
      </c>
      <c r="H985" s="74">
        <f t="shared" si="250"/>
        <v>12101328</v>
      </c>
      <c r="I985" s="74">
        <f t="shared" si="250"/>
        <v>12270065</v>
      </c>
      <c r="J985" s="209"/>
      <c r="K985" s="253"/>
      <c r="L985" s="243"/>
      <c r="M985" s="243"/>
      <c r="N985" s="243"/>
      <c r="O985" s="243"/>
      <c r="P985" s="243"/>
      <c r="Q985" s="243"/>
      <c r="R985" s="243"/>
    </row>
    <row r="986" spans="1:18" s="46" customFormat="1" ht="41.25" customHeight="1">
      <c r="A986" s="16" t="s">
        <v>162</v>
      </c>
      <c r="B986" s="14">
        <v>792</v>
      </c>
      <c r="C986" s="15" t="s">
        <v>19</v>
      </c>
      <c r="D986" s="15" t="s">
        <v>161</v>
      </c>
      <c r="E986" s="15" t="s">
        <v>232</v>
      </c>
      <c r="F986" s="15"/>
      <c r="G986" s="74">
        <f t="shared" si="250"/>
        <v>11937631</v>
      </c>
      <c r="H986" s="74">
        <f t="shared" si="250"/>
        <v>12101328</v>
      </c>
      <c r="I986" s="74">
        <f t="shared" si="250"/>
        <v>12270065</v>
      </c>
      <c r="J986" s="209"/>
      <c r="K986" s="254"/>
      <c r="L986" s="254"/>
      <c r="M986" s="254"/>
      <c r="N986" s="254"/>
      <c r="O986" s="254"/>
      <c r="P986" s="254"/>
      <c r="Q986" s="254"/>
      <c r="R986" s="254"/>
    </row>
    <row r="987" spans="1:18" s="46" customFormat="1" ht="27.75" customHeight="1">
      <c r="A987" s="16" t="s">
        <v>76</v>
      </c>
      <c r="B987" s="14">
        <v>792</v>
      </c>
      <c r="C987" s="15" t="s">
        <v>19</v>
      </c>
      <c r="D987" s="15" t="s">
        <v>161</v>
      </c>
      <c r="E987" s="15" t="s">
        <v>233</v>
      </c>
      <c r="F987" s="15"/>
      <c r="G987" s="74">
        <f>G988+G990+G992</f>
        <v>11937631</v>
      </c>
      <c r="H987" s="74">
        <f t="shared" ref="H987:I987" si="251">H988+H990+H992</f>
        <v>12101328</v>
      </c>
      <c r="I987" s="74">
        <f t="shared" si="251"/>
        <v>12270065</v>
      </c>
      <c r="J987" s="209"/>
      <c r="K987" s="254"/>
      <c r="L987" s="254"/>
      <c r="M987" s="254"/>
      <c r="N987" s="254"/>
      <c r="O987" s="254"/>
      <c r="P987" s="254"/>
      <c r="Q987" s="254"/>
      <c r="R987" s="254"/>
    </row>
    <row r="988" spans="1:18" s="46" customFormat="1" ht="51" customHeight="1">
      <c r="A988" s="16" t="s">
        <v>55</v>
      </c>
      <c r="B988" s="14">
        <v>792</v>
      </c>
      <c r="C988" s="15" t="s">
        <v>19</v>
      </c>
      <c r="D988" s="15" t="s">
        <v>161</v>
      </c>
      <c r="E988" s="15" t="s">
        <v>233</v>
      </c>
      <c r="F988" s="15" t="s">
        <v>58</v>
      </c>
      <c r="G988" s="74">
        <f>G989</f>
        <v>10759115</v>
      </c>
      <c r="H988" s="74">
        <f>H989</f>
        <v>10864936</v>
      </c>
      <c r="I988" s="74">
        <f>I989</f>
        <v>10971816</v>
      </c>
      <c r="J988" s="209"/>
      <c r="K988" s="254"/>
      <c r="L988" s="254"/>
      <c r="M988" s="254"/>
      <c r="N988" s="254"/>
      <c r="O988" s="254"/>
      <c r="P988" s="254"/>
      <c r="Q988" s="254"/>
      <c r="R988" s="254"/>
    </row>
    <row r="989" spans="1:18" s="46" customFormat="1" ht="25.5">
      <c r="A989" s="16" t="s">
        <v>56</v>
      </c>
      <c r="B989" s="14">
        <v>792</v>
      </c>
      <c r="C989" s="15" t="s">
        <v>19</v>
      </c>
      <c r="D989" s="15" t="s">
        <v>161</v>
      </c>
      <c r="E989" s="15" t="s">
        <v>233</v>
      </c>
      <c r="F989" s="15" t="s">
        <v>59</v>
      </c>
      <c r="G989" s="74">
        <v>10759115</v>
      </c>
      <c r="H989" s="74">
        <v>10864936</v>
      </c>
      <c r="I989" s="74">
        <v>10971816</v>
      </c>
      <c r="J989" s="209"/>
      <c r="K989" s="254"/>
      <c r="L989" s="254"/>
      <c r="M989" s="254"/>
      <c r="N989" s="254"/>
      <c r="O989" s="254"/>
      <c r="P989" s="254"/>
      <c r="Q989" s="254"/>
      <c r="R989" s="254"/>
    </row>
    <row r="990" spans="1:18" s="46" customFormat="1" ht="25.5">
      <c r="A990" s="86" t="s">
        <v>36</v>
      </c>
      <c r="B990" s="14">
        <v>792</v>
      </c>
      <c r="C990" s="15" t="s">
        <v>19</v>
      </c>
      <c r="D990" s="15" t="s">
        <v>161</v>
      </c>
      <c r="E990" s="15" t="s">
        <v>233</v>
      </c>
      <c r="F990" s="15" t="s">
        <v>37</v>
      </c>
      <c r="G990" s="74">
        <f>G991</f>
        <v>1152516</v>
      </c>
      <c r="H990" s="74">
        <f>H991</f>
        <v>1209392</v>
      </c>
      <c r="I990" s="74">
        <f>I991</f>
        <v>1270249</v>
      </c>
      <c r="J990" s="209"/>
      <c r="K990" s="254"/>
      <c r="L990" s="254"/>
      <c r="M990" s="254"/>
      <c r="N990" s="254"/>
      <c r="O990" s="254"/>
      <c r="P990" s="254"/>
      <c r="Q990" s="254"/>
      <c r="R990" s="254"/>
    </row>
    <row r="991" spans="1:18" s="46" customFormat="1" ht="25.5">
      <c r="A991" s="86" t="s">
        <v>38</v>
      </c>
      <c r="B991" s="14">
        <v>792</v>
      </c>
      <c r="C991" s="15" t="s">
        <v>19</v>
      </c>
      <c r="D991" s="15" t="s">
        <v>161</v>
      </c>
      <c r="E991" s="15" t="s">
        <v>233</v>
      </c>
      <c r="F991" s="15" t="s">
        <v>39</v>
      </c>
      <c r="G991" s="74">
        <v>1152516</v>
      </c>
      <c r="H991" s="74">
        <v>1209392</v>
      </c>
      <c r="I991" s="74">
        <v>1270249</v>
      </c>
      <c r="J991" s="209"/>
      <c r="K991" s="254"/>
      <c r="L991" s="254"/>
      <c r="M991" s="254"/>
      <c r="N991" s="254"/>
      <c r="O991" s="254"/>
      <c r="P991" s="254"/>
      <c r="Q991" s="254"/>
      <c r="R991" s="254"/>
    </row>
    <row r="992" spans="1:18" s="46" customFormat="1">
      <c r="A992" s="164" t="s">
        <v>63</v>
      </c>
      <c r="B992" s="14">
        <v>792</v>
      </c>
      <c r="C992" s="15" t="s">
        <v>19</v>
      </c>
      <c r="D992" s="15" t="s">
        <v>161</v>
      </c>
      <c r="E992" s="15" t="s">
        <v>233</v>
      </c>
      <c r="F992" s="15" t="s">
        <v>64</v>
      </c>
      <c r="G992" s="74">
        <f>G993</f>
        <v>26000</v>
      </c>
      <c r="H992" s="74">
        <f>H993</f>
        <v>27000</v>
      </c>
      <c r="I992" s="74">
        <f>I993</f>
        <v>28000</v>
      </c>
      <c r="J992" s="209"/>
      <c r="K992" s="254"/>
      <c r="L992" s="254"/>
      <c r="M992" s="254"/>
      <c r="N992" s="254"/>
      <c r="O992" s="254"/>
      <c r="P992" s="254"/>
      <c r="Q992" s="254"/>
      <c r="R992" s="254"/>
    </row>
    <row r="993" spans="1:18" s="46" customFormat="1">
      <c r="A993" s="164" t="s">
        <v>144</v>
      </c>
      <c r="B993" s="14">
        <v>792</v>
      </c>
      <c r="C993" s="15" t="s">
        <v>19</v>
      </c>
      <c r="D993" s="15" t="s">
        <v>161</v>
      </c>
      <c r="E993" s="15" t="s">
        <v>233</v>
      </c>
      <c r="F993" s="15" t="s">
        <v>67</v>
      </c>
      <c r="G993" s="74">
        <v>26000</v>
      </c>
      <c r="H993" s="74">
        <v>27000</v>
      </c>
      <c r="I993" s="74">
        <v>28000</v>
      </c>
      <c r="J993" s="209"/>
      <c r="K993" s="254"/>
      <c r="L993" s="254"/>
      <c r="M993" s="254"/>
      <c r="N993" s="254"/>
      <c r="O993" s="254"/>
      <c r="P993" s="254"/>
      <c r="Q993" s="254"/>
      <c r="R993" s="254"/>
    </row>
    <row r="994" spans="1:18">
      <c r="A994" s="165" t="s">
        <v>22</v>
      </c>
      <c r="B994" s="14">
        <v>792</v>
      </c>
      <c r="C994" s="15" t="s">
        <v>19</v>
      </c>
      <c r="D994" s="15" t="s">
        <v>23</v>
      </c>
      <c r="E994" s="15"/>
      <c r="F994" s="15"/>
      <c r="G994" s="74">
        <f>G995</f>
        <v>22948160.190000001</v>
      </c>
      <c r="H994" s="74">
        <f t="shared" ref="H994:I994" si="252">H995</f>
        <v>3000000</v>
      </c>
      <c r="I994" s="74">
        <f t="shared" si="252"/>
        <v>3000000</v>
      </c>
      <c r="J994" s="209"/>
    </row>
    <row r="995" spans="1:18" s="33" customFormat="1" ht="15" customHeight="1">
      <c r="A995" s="86" t="s">
        <v>98</v>
      </c>
      <c r="B995" s="14">
        <v>792</v>
      </c>
      <c r="C995" s="15" t="s">
        <v>19</v>
      </c>
      <c r="D995" s="15" t="s">
        <v>23</v>
      </c>
      <c r="E995" s="14" t="s">
        <v>210</v>
      </c>
      <c r="F995" s="15"/>
      <c r="G995" s="74">
        <f>G996</f>
        <v>22948160.190000001</v>
      </c>
      <c r="H995" s="74">
        <f t="shared" ref="H995:I995" si="253">H996</f>
        <v>3000000</v>
      </c>
      <c r="I995" s="74">
        <f t="shared" si="253"/>
        <v>3000000</v>
      </c>
      <c r="J995" s="209"/>
      <c r="K995" s="243"/>
      <c r="L995" s="243"/>
      <c r="M995" s="243"/>
      <c r="N995" s="243"/>
      <c r="O995" s="243"/>
      <c r="P995" s="243"/>
      <c r="Q995" s="243"/>
      <c r="R995" s="243"/>
    </row>
    <row r="996" spans="1:18" ht="18.75" customHeight="1">
      <c r="A996" s="86" t="s">
        <v>334</v>
      </c>
      <c r="B996" s="14">
        <v>792</v>
      </c>
      <c r="C996" s="15" t="s">
        <v>19</v>
      </c>
      <c r="D996" s="15" t="s">
        <v>23</v>
      </c>
      <c r="E996" s="15" t="s">
        <v>211</v>
      </c>
      <c r="F996" s="15"/>
      <c r="G996" s="74">
        <f>G997</f>
        <v>22948160.190000001</v>
      </c>
      <c r="H996" s="74">
        <f t="shared" ref="H996:I996" si="254">H997</f>
        <v>3000000</v>
      </c>
      <c r="I996" s="74">
        <f t="shared" si="254"/>
        <v>3000000</v>
      </c>
      <c r="J996" s="209"/>
    </row>
    <row r="997" spans="1:18" ht="18.75" customHeight="1">
      <c r="A997" s="86" t="s">
        <v>63</v>
      </c>
      <c r="B997" s="14">
        <v>792</v>
      </c>
      <c r="C997" s="15" t="s">
        <v>19</v>
      </c>
      <c r="D997" s="15" t="s">
        <v>23</v>
      </c>
      <c r="E997" s="15" t="s">
        <v>211</v>
      </c>
      <c r="F997" s="15" t="s">
        <v>64</v>
      </c>
      <c r="G997" s="74">
        <f>G998</f>
        <v>22948160.190000001</v>
      </c>
      <c r="H997" s="74">
        <f>H998</f>
        <v>3000000</v>
      </c>
      <c r="I997" s="74">
        <f>I998</f>
        <v>3000000</v>
      </c>
      <c r="J997" s="209"/>
    </row>
    <row r="998" spans="1:18" ht="18.75" customHeight="1">
      <c r="A998" s="86" t="s">
        <v>329</v>
      </c>
      <c r="B998" s="14">
        <v>792</v>
      </c>
      <c r="C998" s="15" t="s">
        <v>19</v>
      </c>
      <c r="D998" s="15" t="s">
        <v>23</v>
      </c>
      <c r="E998" s="15" t="s">
        <v>211</v>
      </c>
      <c r="F998" s="15" t="s">
        <v>328</v>
      </c>
      <c r="G998" s="74">
        <f>3000000+19948160.19</f>
        <v>22948160.190000001</v>
      </c>
      <c r="H998" s="74">
        <v>3000000</v>
      </c>
      <c r="I998" s="74">
        <v>3000000</v>
      </c>
      <c r="J998" s="209"/>
    </row>
    <row r="999" spans="1:18">
      <c r="A999" s="166" t="s">
        <v>165</v>
      </c>
      <c r="B999" s="19">
        <v>792</v>
      </c>
      <c r="C999" s="20" t="s">
        <v>28</v>
      </c>
      <c r="D999" s="20"/>
      <c r="E999" s="20"/>
      <c r="F999" s="20"/>
      <c r="G999" s="12">
        <f t="shared" ref="G999:I1000" si="255">G1000</f>
        <v>3543964.05</v>
      </c>
      <c r="H999" s="12">
        <f t="shared" si="255"/>
        <v>3663447.84</v>
      </c>
      <c r="I999" s="12">
        <f t="shared" si="255"/>
        <v>3793072.21</v>
      </c>
      <c r="J999" s="224"/>
    </row>
    <row r="1000" spans="1:18">
      <c r="A1000" s="40" t="s">
        <v>166</v>
      </c>
      <c r="B1000" s="14">
        <v>792</v>
      </c>
      <c r="C1000" s="15" t="s">
        <v>28</v>
      </c>
      <c r="D1000" s="15" t="s">
        <v>70</v>
      </c>
      <c r="E1000" s="15"/>
      <c r="F1000" s="15"/>
      <c r="G1000" s="74">
        <f t="shared" si="255"/>
        <v>3543964.05</v>
      </c>
      <c r="H1000" s="74">
        <f t="shared" si="255"/>
        <v>3663447.84</v>
      </c>
      <c r="I1000" s="74">
        <f t="shared" si="255"/>
        <v>3793072.21</v>
      </c>
      <c r="J1000" s="209"/>
    </row>
    <row r="1001" spans="1:18" s="28" customFormat="1" ht="38.25">
      <c r="A1001" s="16" t="s">
        <v>443</v>
      </c>
      <c r="B1001" s="14">
        <v>792</v>
      </c>
      <c r="C1001" s="15" t="s">
        <v>28</v>
      </c>
      <c r="D1001" s="15" t="s">
        <v>70</v>
      </c>
      <c r="E1001" s="15" t="s">
        <v>230</v>
      </c>
      <c r="F1001" s="39"/>
      <c r="G1001" s="74">
        <f>G1003</f>
        <v>3543964.05</v>
      </c>
      <c r="H1001" s="74">
        <f>H1003</f>
        <v>3663447.84</v>
      </c>
      <c r="I1001" s="74">
        <f>I1003</f>
        <v>3793072.21</v>
      </c>
      <c r="J1001" s="209"/>
      <c r="K1001" s="236"/>
      <c r="L1001" s="236"/>
      <c r="M1001" s="236"/>
      <c r="N1001" s="236"/>
      <c r="O1001" s="236"/>
      <c r="P1001" s="236"/>
      <c r="Q1001" s="236"/>
      <c r="R1001" s="236"/>
    </row>
    <row r="1002" spans="1:18" s="46" customFormat="1" ht="41.25" customHeight="1">
      <c r="A1002" s="16" t="s">
        <v>155</v>
      </c>
      <c r="B1002" s="14">
        <v>792</v>
      </c>
      <c r="C1002" s="15" t="s">
        <v>28</v>
      </c>
      <c r="D1002" s="15" t="s">
        <v>70</v>
      </c>
      <c r="E1002" s="15" t="s">
        <v>231</v>
      </c>
      <c r="F1002" s="15"/>
      <c r="G1002" s="74">
        <f t="shared" ref="G1002" si="256">G1003</f>
        <v>3543964.05</v>
      </c>
      <c r="H1002" s="74">
        <f t="shared" ref="H1002" si="257">H1003</f>
        <v>3663447.84</v>
      </c>
      <c r="I1002" s="74">
        <f t="shared" ref="I1002" si="258">I1003</f>
        <v>3793072.21</v>
      </c>
      <c r="J1002" s="209"/>
      <c r="K1002" s="254"/>
      <c r="L1002" s="254"/>
      <c r="M1002" s="254"/>
      <c r="N1002" s="254"/>
      <c r="O1002" s="254"/>
      <c r="P1002" s="254"/>
      <c r="Q1002" s="254"/>
      <c r="R1002" s="254"/>
    </row>
    <row r="1003" spans="1:18" s="28" customFormat="1" ht="25.5">
      <c r="A1003" s="86" t="s">
        <v>167</v>
      </c>
      <c r="B1003" s="14">
        <v>792</v>
      </c>
      <c r="C1003" s="15" t="s">
        <v>28</v>
      </c>
      <c r="D1003" s="15" t="s">
        <v>70</v>
      </c>
      <c r="E1003" s="15" t="s">
        <v>386</v>
      </c>
      <c r="F1003" s="39"/>
      <c r="G1003" s="74">
        <f t="shared" ref="G1003:I1004" si="259">G1004</f>
        <v>3543964.05</v>
      </c>
      <c r="H1003" s="74">
        <f t="shared" si="259"/>
        <v>3663447.84</v>
      </c>
      <c r="I1003" s="74">
        <f t="shared" si="259"/>
        <v>3793072.21</v>
      </c>
      <c r="J1003" s="209"/>
      <c r="K1003" s="236"/>
      <c r="L1003" s="236"/>
      <c r="M1003" s="236"/>
      <c r="N1003" s="236"/>
      <c r="O1003" s="236"/>
      <c r="P1003" s="236"/>
      <c r="Q1003" s="236"/>
      <c r="R1003" s="236"/>
    </row>
    <row r="1004" spans="1:18" ht="22.5" customHeight="1">
      <c r="A1004" s="86" t="s">
        <v>156</v>
      </c>
      <c r="B1004" s="14">
        <v>792</v>
      </c>
      <c r="C1004" s="15" t="s">
        <v>28</v>
      </c>
      <c r="D1004" s="15" t="s">
        <v>70</v>
      </c>
      <c r="E1004" s="15" t="s">
        <v>386</v>
      </c>
      <c r="F1004" s="15" t="s">
        <v>157</v>
      </c>
      <c r="G1004" s="74">
        <f t="shared" si="259"/>
        <v>3543964.05</v>
      </c>
      <c r="H1004" s="74">
        <f t="shared" si="259"/>
        <v>3663447.84</v>
      </c>
      <c r="I1004" s="74">
        <f t="shared" si="259"/>
        <v>3793072.21</v>
      </c>
      <c r="J1004" s="209"/>
    </row>
    <row r="1005" spans="1:18">
      <c r="A1005" s="86" t="s">
        <v>158</v>
      </c>
      <c r="B1005" s="14">
        <v>792</v>
      </c>
      <c r="C1005" s="15" t="s">
        <v>28</v>
      </c>
      <c r="D1005" s="15" t="s">
        <v>70</v>
      </c>
      <c r="E1005" s="15" t="s">
        <v>386</v>
      </c>
      <c r="F1005" s="15" t="s">
        <v>159</v>
      </c>
      <c r="G1005" s="74">
        <v>3543964.05</v>
      </c>
      <c r="H1005" s="74">
        <v>3663447.84</v>
      </c>
      <c r="I1005" s="74">
        <v>3793072.21</v>
      </c>
      <c r="J1005" s="209"/>
    </row>
    <row r="1006" spans="1:18" hidden="1">
      <c r="A1006" s="13" t="s">
        <v>175</v>
      </c>
      <c r="B1006" s="14">
        <v>792</v>
      </c>
      <c r="C1006" s="15" t="s">
        <v>173</v>
      </c>
      <c r="D1006" s="15" t="s">
        <v>28</v>
      </c>
      <c r="E1006" s="15"/>
      <c r="F1006" s="15"/>
      <c r="G1006" s="74">
        <f>G1008</f>
        <v>0</v>
      </c>
      <c r="H1006" s="74">
        <f t="shared" ref="H1006:I1006" si="260">H1008</f>
        <v>0</v>
      </c>
      <c r="I1006" s="74">
        <f t="shared" si="260"/>
        <v>0</v>
      </c>
      <c r="J1006" s="209"/>
    </row>
    <row r="1007" spans="1:18" ht="68.25" hidden="1" customHeight="1">
      <c r="A1007" s="13" t="s">
        <v>807</v>
      </c>
      <c r="B1007" s="14">
        <v>792</v>
      </c>
      <c r="C1007" s="15" t="s">
        <v>173</v>
      </c>
      <c r="D1007" s="15" t="s">
        <v>28</v>
      </c>
      <c r="E1007" s="15" t="s">
        <v>700</v>
      </c>
      <c r="F1007" s="15"/>
      <c r="G1007" s="74">
        <f>G1008</f>
        <v>0</v>
      </c>
      <c r="H1007" s="74">
        <f t="shared" ref="H1007:I1007" si="261">H1008</f>
        <v>0</v>
      </c>
      <c r="I1007" s="74">
        <f t="shared" si="261"/>
        <v>0</v>
      </c>
      <c r="J1007" s="209"/>
      <c r="K1007" s="209"/>
      <c r="L1007" s="209"/>
      <c r="M1007" s="209"/>
      <c r="N1007" s="209"/>
      <c r="O1007" s="209"/>
    </row>
    <row r="1008" spans="1:18" hidden="1">
      <c r="A1008" s="16" t="s">
        <v>701</v>
      </c>
      <c r="B1008" s="14">
        <v>792</v>
      </c>
      <c r="C1008" s="15" t="s">
        <v>173</v>
      </c>
      <c r="D1008" s="15" t="s">
        <v>28</v>
      </c>
      <c r="E1008" s="15" t="s">
        <v>700</v>
      </c>
      <c r="F1008" s="15"/>
      <c r="G1008" s="74">
        <f t="shared" ref="G1008:I1009" si="262">G1009</f>
        <v>0</v>
      </c>
      <c r="H1008" s="74">
        <f t="shared" si="262"/>
        <v>0</v>
      </c>
      <c r="I1008" s="74">
        <f t="shared" si="262"/>
        <v>0</v>
      </c>
      <c r="J1008" s="209"/>
    </row>
    <row r="1009" spans="1:18" ht="25.5" hidden="1">
      <c r="A1009" s="16" t="s">
        <v>36</v>
      </c>
      <c r="B1009" s="14">
        <v>792</v>
      </c>
      <c r="C1009" s="15" t="s">
        <v>173</v>
      </c>
      <c r="D1009" s="15" t="s">
        <v>28</v>
      </c>
      <c r="E1009" s="15" t="s">
        <v>700</v>
      </c>
      <c r="F1009" s="15" t="s">
        <v>37</v>
      </c>
      <c r="G1009" s="74">
        <f t="shared" si="262"/>
        <v>0</v>
      </c>
      <c r="H1009" s="74">
        <f t="shared" si="262"/>
        <v>0</v>
      </c>
      <c r="I1009" s="74">
        <f t="shared" si="262"/>
        <v>0</v>
      </c>
      <c r="J1009" s="209"/>
    </row>
    <row r="1010" spans="1:18" ht="25.5" hidden="1">
      <c r="A1010" s="16" t="s">
        <v>38</v>
      </c>
      <c r="B1010" s="14">
        <v>792</v>
      </c>
      <c r="C1010" s="15" t="s">
        <v>173</v>
      </c>
      <c r="D1010" s="15" t="s">
        <v>28</v>
      </c>
      <c r="E1010" s="15" t="s">
        <v>700</v>
      </c>
      <c r="F1010" s="15" t="s">
        <v>39</v>
      </c>
      <c r="G1010" s="74"/>
      <c r="H1010" s="74"/>
      <c r="I1010" s="74"/>
      <c r="J1010" s="209"/>
    </row>
    <row r="1011" spans="1:18">
      <c r="A1011" s="11" t="s">
        <v>145</v>
      </c>
      <c r="B1011" s="20" t="s">
        <v>788</v>
      </c>
      <c r="C1011" s="7" t="s">
        <v>69</v>
      </c>
      <c r="D1011" s="7"/>
      <c r="E1011" s="7"/>
      <c r="F1011" s="7"/>
      <c r="G1011" s="38">
        <f>G1012</f>
        <v>144516</v>
      </c>
      <c r="H1011" s="38">
        <f t="shared" ref="H1011:I1011" si="263">H1012</f>
        <v>145961</v>
      </c>
      <c r="I1011" s="38">
        <f t="shared" si="263"/>
        <v>147421</v>
      </c>
      <c r="J1011" s="223"/>
    </row>
    <row r="1012" spans="1:18">
      <c r="A1012" s="16" t="s">
        <v>146</v>
      </c>
      <c r="B1012" s="14">
        <v>792</v>
      </c>
      <c r="C1012" s="15" t="s">
        <v>69</v>
      </c>
      <c r="D1012" s="15" t="s">
        <v>19</v>
      </c>
      <c r="E1012" s="15"/>
      <c r="F1012" s="15"/>
      <c r="G1012" s="74">
        <f>G1013</f>
        <v>144516</v>
      </c>
      <c r="H1012" s="74">
        <f>H1013</f>
        <v>145961</v>
      </c>
      <c r="I1012" s="74">
        <f>I1013</f>
        <v>147421</v>
      </c>
      <c r="J1012" s="209"/>
    </row>
    <row r="1013" spans="1:18" s="43" customFormat="1" ht="30.75" customHeight="1">
      <c r="A1013" s="16" t="s">
        <v>487</v>
      </c>
      <c r="B1013" s="14">
        <v>792</v>
      </c>
      <c r="C1013" s="15" t="s">
        <v>69</v>
      </c>
      <c r="D1013" s="15" t="s">
        <v>19</v>
      </c>
      <c r="E1013" s="15" t="s">
        <v>287</v>
      </c>
      <c r="F1013" s="39"/>
      <c r="G1013" s="74">
        <f t="shared" ref="G1013:I1015" si="264">G1014</f>
        <v>144516</v>
      </c>
      <c r="H1013" s="74">
        <f t="shared" si="264"/>
        <v>145961</v>
      </c>
      <c r="I1013" s="74">
        <f t="shared" si="264"/>
        <v>147421</v>
      </c>
      <c r="J1013" s="209"/>
      <c r="K1013" s="250"/>
      <c r="L1013" s="250"/>
      <c r="M1013" s="250"/>
      <c r="N1013" s="250"/>
      <c r="O1013" s="250"/>
      <c r="P1013" s="250"/>
      <c r="Q1013" s="250"/>
      <c r="R1013" s="250"/>
    </row>
    <row r="1014" spans="1:18" s="43" customFormat="1">
      <c r="A1014" s="16" t="s">
        <v>147</v>
      </c>
      <c r="B1014" s="14">
        <v>792</v>
      </c>
      <c r="C1014" s="15" t="s">
        <v>69</v>
      </c>
      <c r="D1014" s="15" t="s">
        <v>19</v>
      </c>
      <c r="E1014" s="15" t="s">
        <v>291</v>
      </c>
      <c r="F1014" s="39"/>
      <c r="G1014" s="74">
        <f t="shared" si="264"/>
        <v>144516</v>
      </c>
      <c r="H1014" s="74">
        <f t="shared" si="264"/>
        <v>145961</v>
      </c>
      <c r="I1014" s="74">
        <f t="shared" si="264"/>
        <v>147421</v>
      </c>
      <c r="J1014" s="209"/>
      <c r="K1014" s="250"/>
      <c r="L1014" s="250"/>
      <c r="M1014" s="250"/>
      <c r="N1014" s="250"/>
      <c r="O1014" s="250"/>
      <c r="P1014" s="250"/>
      <c r="Q1014" s="250"/>
      <c r="R1014" s="250"/>
    </row>
    <row r="1015" spans="1:18" s="43" customFormat="1">
      <c r="A1015" s="16" t="s">
        <v>148</v>
      </c>
      <c r="B1015" s="14">
        <v>792</v>
      </c>
      <c r="C1015" s="15" t="s">
        <v>69</v>
      </c>
      <c r="D1015" s="15" t="s">
        <v>19</v>
      </c>
      <c r="E1015" s="15" t="s">
        <v>291</v>
      </c>
      <c r="F1015" s="15" t="s">
        <v>149</v>
      </c>
      <c r="G1015" s="74">
        <f t="shared" si="264"/>
        <v>144516</v>
      </c>
      <c r="H1015" s="74">
        <f t="shared" si="264"/>
        <v>145961</v>
      </c>
      <c r="I1015" s="74">
        <f t="shared" si="264"/>
        <v>147421</v>
      </c>
      <c r="J1015" s="209"/>
      <c r="K1015" s="250"/>
      <c r="L1015" s="250"/>
      <c r="M1015" s="250"/>
      <c r="N1015" s="250"/>
      <c r="O1015" s="250"/>
      <c r="P1015" s="250"/>
      <c r="Q1015" s="250"/>
      <c r="R1015" s="250"/>
    </row>
    <row r="1016" spans="1:18" s="44" customFormat="1" ht="25.5">
      <c r="A1016" s="16" t="s">
        <v>355</v>
      </c>
      <c r="B1016" s="14">
        <v>792</v>
      </c>
      <c r="C1016" s="15" t="s">
        <v>69</v>
      </c>
      <c r="D1016" s="15" t="s">
        <v>19</v>
      </c>
      <c r="E1016" s="15" t="s">
        <v>291</v>
      </c>
      <c r="F1016" s="15" t="s">
        <v>356</v>
      </c>
      <c r="G1016" s="74">
        <v>144516</v>
      </c>
      <c r="H1016" s="74">
        <v>145961</v>
      </c>
      <c r="I1016" s="74">
        <v>147421</v>
      </c>
      <c r="J1016" s="209"/>
      <c r="K1016" s="251"/>
      <c r="L1016" s="251"/>
      <c r="M1016" s="251"/>
      <c r="N1016" s="251"/>
      <c r="O1016" s="251"/>
      <c r="P1016" s="251"/>
      <c r="Q1016" s="251"/>
      <c r="R1016" s="251"/>
    </row>
    <row r="1017" spans="1:18" ht="25.5">
      <c r="A1017" s="162" t="s">
        <v>301</v>
      </c>
      <c r="B1017" s="19">
        <v>792</v>
      </c>
      <c r="C1017" s="7" t="s">
        <v>23</v>
      </c>
      <c r="D1017" s="7"/>
      <c r="E1017" s="7"/>
      <c r="F1017" s="7"/>
      <c r="G1017" s="38">
        <f t="shared" ref="G1017:G1022" si="265">G1018</f>
        <v>90000</v>
      </c>
      <c r="H1017" s="38">
        <f t="shared" ref="H1017:I1022" si="266">H1018</f>
        <v>90000</v>
      </c>
      <c r="I1017" s="38">
        <f t="shared" si="266"/>
        <v>90000</v>
      </c>
      <c r="J1017" s="223"/>
    </row>
    <row r="1018" spans="1:18" ht="28.5" customHeight="1">
      <c r="A1018" s="163" t="s">
        <v>302</v>
      </c>
      <c r="B1018" s="14">
        <v>792</v>
      </c>
      <c r="C1018" s="15" t="s">
        <v>23</v>
      </c>
      <c r="D1018" s="15" t="s">
        <v>19</v>
      </c>
      <c r="E1018" s="36"/>
      <c r="F1018" s="36"/>
      <c r="G1018" s="74">
        <f t="shared" si="265"/>
        <v>90000</v>
      </c>
      <c r="H1018" s="74">
        <f t="shared" si="266"/>
        <v>90000</v>
      </c>
      <c r="I1018" s="74">
        <f t="shared" si="266"/>
        <v>90000</v>
      </c>
      <c r="J1018" s="209"/>
    </row>
    <row r="1019" spans="1:18" s="28" customFormat="1" ht="38.25">
      <c r="A1019" s="86" t="s">
        <v>443</v>
      </c>
      <c r="B1019" s="14">
        <v>792</v>
      </c>
      <c r="C1019" s="15" t="s">
        <v>23</v>
      </c>
      <c r="D1019" s="15" t="s">
        <v>19</v>
      </c>
      <c r="E1019" s="15" t="s">
        <v>230</v>
      </c>
      <c r="F1019" s="39"/>
      <c r="G1019" s="74">
        <f t="shared" si="265"/>
        <v>90000</v>
      </c>
      <c r="H1019" s="74">
        <f t="shared" si="266"/>
        <v>90000</v>
      </c>
      <c r="I1019" s="74">
        <f t="shared" si="266"/>
        <v>90000</v>
      </c>
      <c r="J1019" s="209"/>
      <c r="K1019" s="236"/>
      <c r="L1019" s="236"/>
      <c r="M1019" s="236"/>
      <c r="N1019" s="236"/>
      <c r="O1019" s="236"/>
      <c r="P1019" s="236"/>
      <c r="Q1019" s="236"/>
      <c r="R1019" s="236"/>
    </row>
    <row r="1020" spans="1:18" s="28" customFormat="1" ht="25.5">
      <c r="A1020" s="86" t="s">
        <v>303</v>
      </c>
      <c r="B1020" s="14">
        <v>792</v>
      </c>
      <c r="C1020" s="15" t="s">
        <v>23</v>
      </c>
      <c r="D1020" s="15" t="s">
        <v>19</v>
      </c>
      <c r="E1020" s="15" t="s">
        <v>236</v>
      </c>
      <c r="F1020" s="39"/>
      <c r="G1020" s="74">
        <f t="shared" si="265"/>
        <v>90000</v>
      </c>
      <c r="H1020" s="74">
        <f t="shared" si="266"/>
        <v>90000</v>
      </c>
      <c r="I1020" s="74">
        <f t="shared" si="266"/>
        <v>90000</v>
      </c>
      <c r="J1020" s="209"/>
      <c r="K1020" s="236"/>
      <c r="L1020" s="236"/>
      <c r="M1020" s="236"/>
      <c r="N1020" s="236"/>
      <c r="O1020" s="236"/>
      <c r="P1020" s="236"/>
      <c r="Q1020" s="236"/>
      <c r="R1020" s="236"/>
    </row>
    <row r="1021" spans="1:18">
      <c r="A1021" s="86" t="s">
        <v>304</v>
      </c>
      <c r="B1021" s="14">
        <v>792</v>
      </c>
      <c r="C1021" s="15" t="s">
        <v>23</v>
      </c>
      <c r="D1021" s="15" t="s">
        <v>19</v>
      </c>
      <c r="E1021" s="15" t="s">
        <v>237</v>
      </c>
      <c r="F1021" s="15"/>
      <c r="G1021" s="74">
        <f t="shared" si="265"/>
        <v>90000</v>
      </c>
      <c r="H1021" s="74">
        <f t="shared" si="266"/>
        <v>90000</v>
      </c>
      <c r="I1021" s="74">
        <f t="shared" si="266"/>
        <v>90000</v>
      </c>
      <c r="J1021" s="209"/>
    </row>
    <row r="1022" spans="1:18" ht="25.5">
      <c r="A1022" s="86" t="s">
        <v>305</v>
      </c>
      <c r="B1022" s="14">
        <v>792</v>
      </c>
      <c r="C1022" s="15" t="s">
        <v>23</v>
      </c>
      <c r="D1022" s="15" t="s">
        <v>19</v>
      </c>
      <c r="E1022" s="15" t="s">
        <v>237</v>
      </c>
      <c r="F1022" s="15" t="s">
        <v>306</v>
      </c>
      <c r="G1022" s="74">
        <f t="shared" si="265"/>
        <v>90000</v>
      </c>
      <c r="H1022" s="74">
        <f t="shared" si="266"/>
        <v>90000</v>
      </c>
      <c r="I1022" s="74">
        <f t="shared" si="266"/>
        <v>90000</v>
      </c>
      <c r="J1022" s="209"/>
    </row>
    <row r="1023" spans="1:18">
      <c r="A1023" s="86" t="s">
        <v>307</v>
      </c>
      <c r="B1023" s="14">
        <v>792</v>
      </c>
      <c r="C1023" s="15" t="s">
        <v>23</v>
      </c>
      <c r="D1023" s="15" t="s">
        <v>19</v>
      </c>
      <c r="E1023" s="15" t="s">
        <v>237</v>
      </c>
      <c r="F1023" s="15" t="s">
        <v>308</v>
      </c>
      <c r="G1023" s="74">
        <v>90000</v>
      </c>
      <c r="H1023" s="74">
        <v>90000</v>
      </c>
      <c r="I1023" s="74">
        <v>90000</v>
      </c>
      <c r="J1023" s="209"/>
    </row>
    <row r="1024" spans="1:18" s="46" customFormat="1" ht="38.25">
      <c r="A1024" s="160" t="s">
        <v>309</v>
      </c>
      <c r="B1024" s="49">
        <v>792</v>
      </c>
      <c r="C1024" s="10" t="s">
        <v>310</v>
      </c>
      <c r="D1024" s="10"/>
      <c r="E1024" s="10"/>
      <c r="F1024" s="10"/>
      <c r="G1024" s="27">
        <f>G1026+G1034</f>
        <v>43367710.5</v>
      </c>
      <c r="H1024" s="27">
        <f t="shared" ref="H1024:I1024" si="267">H1026+H1034</f>
        <v>18649308</v>
      </c>
      <c r="I1024" s="27">
        <f t="shared" si="267"/>
        <v>19297922.399999999</v>
      </c>
      <c r="J1024" s="226"/>
      <c r="K1024" s="254"/>
      <c r="L1024" s="254"/>
      <c r="M1024" s="254"/>
      <c r="N1024" s="254"/>
      <c r="O1024" s="254"/>
      <c r="P1024" s="254"/>
      <c r="Q1024" s="254"/>
      <c r="R1024" s="254"/>
    </row>
    <row r="1025" spans="1:18" s="28" customFormat="1" ht="35.25" customHeight="1">
      <c r="A1025" s="163" t="s">
        <v>311</v>
      </c>
      <c r="B1025" s="14">
        <v>792</v>
      </c>
      <c r="C1025" s="15" t="s">
        <v>310</v>
      </c>
      <c r="D1025" s="15" t="s">
        <v>19</v>
      </c>
      <c r="E1025" s="39"/>
      <c r="F1025" s="39"/>
      <c r="G1025" s="74">
        <f>G1026</f>
        <v>20147049.5</v>
      </c>
      <c r="H1025" s="74">
        <f>H1026</f>
        <v>18649308</v>
      </c>
      <c r="I1025" s="74">
        <f>I1026</f>
        <v>19297922.399999999</v>
      </c>
      <c r="J1025" s="209"/>
      <c r="K1025" s="236"/>
      <c r="L1025" s="236"/>
      <c r="M1025" s="236"/>
      <c r="N1025" s="236"/>
      <c r="O1025" s="236"/>
      <c r="P1025" s="236"/>
      <c r="Q1025" s="236"/>
      <c r="R1025" s="236"/>
    </row>
    <row r="1026" spans="1:18" s="18" customFormat="1" ht="38.25">
      <c r="A1026" s="86" t="s">
        <v>443</v>
      </c>
      <c r="B1026" s="14">
        <v>792</v>
      </c>
      <c r="C1026" s="15" t="s">
        <v>310</v>
      </c>
      <c r="D1026" s="15" t="s">
        <v>19</v>
      </c>
      <c r="E1026" s="15" t="s">
        <v>230</v>
      </c>
      <c r="F1026" s="15"/>
      <c r="G1026" s="74">
        <f>G1027</f>
        <v>20147049.5</v>
      </c>
      <c r="H1026" s="74">
        <f t="shared" ref="H1026:I1026" si="268">H1027</f>
        <v>18649308</v>
      </c>
      <c r="I1026" s="74">
        <f t="shared" si="268"/>
        <v>19297922.399999999</v>
      </c>
      <c r="J1026" s="209"/>
      <c r="K1026" s="232"/>
      <c r="L1026" s="232"/>
      <c r="M1026" s="232"/>
      <c r="N1026" s="232"/>
      <c r="O1026" s="232"/>
      <c r="P1026" s="232"/>
      <c r="Q1026" s="232"/>
      <c r="R1026" s="232"/>
    </row>
    <row r="1027" spans="1:18" s="18" customFormat="1" ht="38.25">
      <c r="A1027" s="16" t="s">
        <v>155</v>
      </c>
      <c r="B1027" s="14">
        <v>792</v>
      </c>
      <c r="C1027" s="15" t="s">
        <v>310</v>
      </c>
      <c r="D1027" s="15" t="s">
        <v>19</v>
      </c>
      <c r="E1027" s="15" t="s">
        <v>231</v>
      </c>
      <c r="F1027" s="15"/>
      <c r="G1027" s="74">
        <f>G1028+G1031</f>
        <v>20147049.5</v>
      </c>
      <c r="H1027" s="74">
        <f>H1028+H1031</f>
        <v>18649308</v>
      </c>
      <c r="I1027" s="74">
        <f>I1028+I1031</f>
        <v>19297922.399999999</v>
      </c>
      <c r="J1027" s="209"/>
      <c r="K1027" s="232"/>
      <c r="L1027" s="232"/>
      <c r="M1027" s="232"/>
      <c r="N1027" s="232"/>
      <c r="O1027" s="232"/>
      <c r="P1027" s="232"/>
      <c r="Q1027" s="232"/>
      <c r="R1027" s="232"/>
    </row>
    <row r="1028" spans="1:18" s="18" customFormat="1" ht="25.5">
      <c r="A1028" s="16" t="s">
        <v>312</v>
      </c>
      <c r="B1028" s="14">
        <v>792</v>
      </c>
      <c r="C1028" s="15" t="s">
        <v>310</v>
      </c>
      <c r="D1028" s="15" t="s">
        <v>19</v>
      </c>
      <c r="E1028" s="15" t="s">
        <v>284</v>
      </c>
      <c r="F1028" s="15"/>
      <c r="G1028" s="74">
        <f t="shared" ref="G1028:I1029" si="269">G1029</f>
        <v>13832299</v>
      </c>
      <c r="H1028" s="74">
        <f t="shared" si="269"/>
        <v>13587894</v>
      </c>
      <c r="I1028" s="74">
        <f t="shared" si="269"/>
        <v>14246122</v>
      </c>
      <c r="J1028" s="209"/>
      <c r="K1028" s="232"/>
      <c r="L1028" s="232"/>
      <c r="M1028" s="232"/>
      <c r="N1028" s="232"/>
      <c r="O1028" s="232"/>
      <c r="P1028" s="232"/>
      <c r="Q1028" s="232"/>
      <c r="R1028" s="232"/>
    </row>
    <row r="1029" spans="1:18" s="18" customFormat="1">
      <c r="A1029" s="16" t="s">
        <v>156</v>
      </c>
      <c r="B1029" s="14">
        <v>792</v>
      </c>
      <c r="C1029" s="15" t="s">
        <v>310</v>
      </c>
      <c r="D1029" s="15" t="s">
        <v>19</v>
      </c>
      <c r="E1029" s="15" t="s">
        <v>284</v>
      </c>
      <c r="F1029" s="15" t="s">
        <v>157</v>
      </c>
      <c r="G1029" s="74">
        <f t="shared" si="269"/>
        <v>13832299</v>
      </c>
      <c r="H1029" s="74">
        <f t="shared" si="269"/>
        <v>13587894</v>
      </c>
      <c r="I1029" s="74">
        <f t="shared" si="269"/>
        <v>14246122</v>
      </c>
      <c r="J1029" s="209"/>
      <c r="K1029" s="232"/>
      <c r="L1029" s="232"/>
      <c r="M1029" s="232"/>
      <c r="N1029" s="232"/>
      <c r="O1029" s="232"/>
      <c r="P1029" s="232"/>
      <c r="Q1029" s="232"/>
      <c r="R1029" s="232"/>
    </row>
    <row r="1030" spans="1:18" s="18" customFormat="1">
      <c r="A1030" s="16" t="s">
        <v>313</v>
      </c>
      <c r="B1030" s="14">
        <v>792</v>
      </c>
      <c r="C1030" s="15" t="s">
        <v>310</v>
      </c>
      <c r="D1030" s="15" t="s">
        <v>19</v>
      </c>
      <c r="E1030" s="15" t="s">
        <v>284</v>
      </c>
      <c r="F1030" s="15" t="s">
        <v>314</v>
      </c>
      <c r="G1030" s="74">
        <v>13832299</v>
      </c>
      <c r="H1030" s="74">
        <v>13587894</v>
      </c>
      <c r="I1030" s="74">
        <v>14246122</v>
      </c>
      <c r="J1030" s="209"/>
      <c r="K1030" s="232"/>
      <c r="L1030" s="232"/>
      <c r="M1030" s="232"/>
      <c r="N1030" s="232"/>
      <c r="O1030" s="232"/>
      <c r="P1030" s="232"/>
      <c r="Q1030" s="232"/>
      <c r="R1030" s="232"/>
    </row>
    <row r="1031" spans="1:18" s="28" customFormat="1" ht="23.25" customHeight="1">
      <c r="A1031" s="16" t="s">
        <v>315</v>
      </c>
      <c r="B1031" s="14">
        <v>792</v>
      </c>
      <c r="C1031" s="15" t="s">
        <v>310</v>
      </c>
      <c r="D1031" s="15" t="s">
        <v>19</v>
      </c>
      <c r="E1031" s="15" t="s">
        <v>238</v>
      </c>
      <c r="F1031" s="15"/>
      <c r="G1031" s="74">
        <f t="shared" ref="G1031:I1032" si="270">G1032</f>
        <v>6314750.5</v>
      </c>
      <c r="H1031" s="74">
        <f t="shared" si="270"/>
        <v>5061414</v>
      </c>
      <c r="I1031" s="74">
        <f t="shared" si="270"/>
        <v>5051800.4000000004</v>
      </c>
      <c r="J1031" s="209"/>
      <c r="K1031" s="236"/>
      <c r="L1031" s="236"/>
      <c r="M1031" s="236"/>
      <c r="N1031" s="236"/>
      <c r="O1031" s="236"/>
      <c r="P1031" s="236"/>
      <c r="Q1031" s="236"/>
      <c r="R1031" s="236"/>
    </row>
    <row r="1032" spans="1:18" s="28" customFormat="1">
      <c r="A1032" s="16" t="s">
        <v>156</v>
      </c>
      <c r="B1032" s="14">
        <v>792</v>
      </c>
      <c r="C1032" s="15" t="s">
        <v>310</v>
      </c>
      <c r="D1032" s="15" t="s">
        <v>19</v>
      </c>
      <c r="E1032" s="15" t="s">
        <v>238</v>
      </c>
      <c r="F1032" s="15" t="s">
        <v>157</v>
      </c>
      <c r="G1032" s="74">
        <f t="shared" si="270"/>
        <v>6314750.5</v>
      </c>
      <c r="H1032" s="74">
        <f t="shared" si="270"/>
        <v>5061414</v>
      </c>
      <c r="I1032" s="74">
        <f t="shared" si="270"/>
        <v>5051800.4000000004</v>
      </c>
      <c r="J1032" s="209"/>
      <c r="K1032" s="236"/>
      <c r="L1032" s="236"/>
      <c r="M1032" s="236"/>
      <c r="N1032" s="236"/>
      <c r="O1032" s="236"/>
      <c r="P1032" s="236"/>
      <c r="Q1032" s="236"/>
      <c r="R1032" s="236"/>
    </row>
    <row r="1033" spans="1:18" s="3" customFormat="1">
      <c r="A1033" s="16" t="s">
        <v>313</v>
      </c>
      <c r="B1033" s="14">
        <v>792</v>
      </c>
      <c r="C1033" s="15" t="s">
        <v>310</v>
      </c>
      <c r="D1033" s="15" t="s">
        <v>19</v>
      </c>
      <c r="E1033" s="15" t="s">
        <v>238</v>
      </c>
      <c r="F1033" s="15" t="s">
        <v>314</v>
      </c>
      <c r="G1033" s="74">
        <v>6314750.5</v>
      </c>
      <c r="H1033" s="74">
        <v>5061414</v>
      </c>
      <c r="I1033" s="74">
        <v>5051800.4000000004</v>
      </c>
      <c r="J1033" s="209"/>
      <c r="K1033" s="231"/>
      <c r="L1033" s="231"/>
      <c r="M1033" s="231"/>
      <c r="N1033" s="231"/>
      <c r="O1033" s="231"/>
      <c r="P1033" s="231"/>
      <c r="Q1033" s="231"/>
      <c r="R1033" s="231"/>
    </row>
    <row r="1034" spans="1:18" ht="18.75" customHeight="1">
      <c r="A1034" s="13" t="s">
        <v>316</v>
      </c>
      <c r="B1034" s="14">
        <v>792</v>
      </c>
      <c r="C1034" s="15" t="s">
        <v>310</v>
      </c>
      <c r="D1034" s="15" t="s">
        <v>70</v>
      </c>
      <c r="E1034" s="15"/>
      <c r="F1034" s="15"/>
      <c r="G1034" s="74">
        <f>G1035</f>
        <v>23220661</v>
      </c>
      <c r="H1034" s="74">
        <f>H1035</f>
        <v>0</v>
      </c>
      <c r="I1034" s="74">
        <f>I1035</f>
        <v>0</v>
      </c>
      <c r="J1034" s="209"/>
    </row>
    <row r="1035" spans="1:18" s="28" customFormat="1" ht="27.75" customHeight="1">
      <c r="A1035" s="16" t="s">
        <v>443</v>
      </c>
      <c r="B1035" s="14">
        <v>792</v>
      </c>
      <c r="C1035" s="15" t="s">
        <v>310</v>
      </c>
      <c r="D1035" s="15" t="s">
        <v>70</v>
      </c>
      <c r="E1035" s="15" t="s">
        <v>230</v>
      </c>
      <c r="F1035" s="15"/>
      <c r="G1035" s="74">
        <f>G1036</f>
        <v>23220661</v>
      </c>
      <c r="H1035" s="74">
        <f t="shared" ref="H1035:I1036" si="271">H1036</f>
        <v>0</v>
      </c>
      <c r="I1035" s="74">
        <f t="shared" si="271"/>
        <v>0</v>
      </c>
      <c r="J1035" s="209"/>
      <c r="K1035" s="236"/>
      <c r="L1035" s="236"/>
      <c r="M1035" s="236"/>
      <c r="N1035" s="236"/>
      <c r="O1035" s="236"/>
      <c r="P1035" s="236"/>
      <c r="Q1035" s="236"/>
      <c r="R1035" s="236"/>
    </row>
    <row r="1036" spans="1:18" s="3" customFormat="1" ht="38.25">
      <c r="A1036" s="16" t="s">
        <v>155</v>
      </c>
      <c r="B1036" s="14">
        <v>792</v>
      </c>
      <c r="C1036" s="15" t="s">
        <v>310</v>
      </c>
      <c r="D1036" s="15" t="s">
        <v>70</v>
      </c>
      <c r="E1036" s="15" t="s">
        <v>231</v>
      </c>
      <c r="F1036" s="15"/>
      <c r="G1036" s="74">
        <f>G1037</f>
        <v>23220661</v>
      </c>
      <c r="H1036" s="74">
        <f t="shared" si="271"/>
        <v>0</v>
      </c>
      <c r="I1036" s="74">
        <f t="shared" si="271"/>
        <v>0</v>
      </c>
      <c r="J1036" s="209"/>
      <c r="K1036" s="231"/>
      <c r="L1036" s="231"/>
      <c r="M1036" s="231"/>
      <c r="N1036" s="231"/>
      <c r="O1036" s="231"/>
      <c r="P1036" s="231"/>
      <c r="Q1036" s="231"/>
      <c r="R1036" s="231"/>
    </row>
    <row r="1037" spans="1:18" s="3" customFormat="1" ht="25.5">
      <c r="A1037" s="16" t="s">
        <v>476</v>
      </c>
      <c r="B1037" s="14">
        <v>792</v>
      </c>
      <c r="C1037" s="15" t="s">
        <v>310</v>
      </c>
      <c r="D1037" s="15" t="s">
        <v>70</v>
      </c>
      <c r="E1037" s="15" t="s">
        <v>239</v>
      </c>
      <c r="F1037" s="15"/>
      <c r="G1037" s="74">
        <f t="shared" ref="G1037:I1038" si="272">G1038</f>
        <v>23220661</v>
      </c>
      <c r="H1037" s="74">
        <f t="shared" si="272"/>
        <v>0</v>
      </c>
      <c r="I1037" s="74">
        <f t="shared" si="272"/>
        <v>0</v>
      </c>
      <c r="J1037" s="209"/>
      <c r="K1037" s="231"/>
      <c r="L1037" s="231"/>
      <c r="M1037" s="231"/>
      <c r="N1037" s="231"/>
      <c r="O1037" s="231"/>
      <c r="P1037" s="231"/>
      <c r="Q1037" s="231"/>
      <c r="R1037" s="231"/>
    </row>
    <row r="1038" spans="1:18" s="3" customFormat="1">
      <c r="A1038" s="16" t="s">
        <v>156</v>
      </c>
      <c r="B1038" s="14">
        <v>792</v>
      </c>
      <c r="C1038" s="15" t="s">
        <v>310</v>
      </c>
      <c r="D1038" s="15" t="s">
        <v>70</v>
      </c>
      <c r="E1038" s="15" t="s">
        <v>239</v>
      </c>
      <c r="F1038" s="15" t="s">
        <v>157</v>
      </c>
      <c r="G1038" s="74">
        <f t="shared" si="272"/>
        <v>23220661</v>
      </c>
      <c r="H1038" s="74">
        <f t="shared" si="272"/>
        <v>0</v>
      </c>
      <c r="I1038" s="74">
        <f t="shared" si="272"/>
        <v>0</v>
      </c>
      <c r="J1038" s="209"/>
      <c r="K1038" s="231"/>
      <c r="L1038" s="231"/>
      <c r="M1038" s="231"/>
      <c r="N1038" s="231"/>
      <c r="O1038" s="231"/>
      <c r="P1038" s="231"/>
      <c r="Q1038" s="231"/>
      <c r="R1038" s="231"/>
    </row>
    <row r="1039" spans="1:18" s="3" customFormat="1">
      <c r="A1039" s="16" t="s">
        <v>178</v>
      </c>
      <c r="B1039" s="14">
        <v>792</v>
      </c>
      <c r="C1039" s="15" t="s">
        <v>310</v>
      </c>
      <c r="D1039" s="15" t="s">
        <v>70</v>
      </c>
      <c r="E1039" s="15" t="s">
        <v>239</v>
      </c>
      <c r="F1039" s="15" t="s">
        <v>179</v>
      </c>
      <c r="G1039" s="74">
        <v>23220661</v>
      </c>
      <c r="H1039" s="74">
        <v>0</v>
      </c>
      <c r="I1039" s="74">
        <v>0</v>
      </c>
      <c r="J1039" s="209"/>
      <c r="K1039" s="209"/>
      <c r="L1039" s="209"/>
      <c r="M1039" s="231"/>
      <c r="N1039" s="231"/>
      <c r="O1039" s="231"/>
      <c r="P1039" s="231"/>
      <c r="Q1039" s="231"/>
      <c r="R1039" s="231"/>
    </row>
    <row r="1040" spans="1:18" s="3" customFormat="1" ht="47.25" hidden="1" customHeight="1">
      <c r="A1040" s="16" t="s">
        <v>176</v>
      </c>
      <c r="B1040" s="14">
        <v>792</v>
      </c>
      <c r="C1040" s="15" t="s">
        <v>310</v>
      </c>
      <c r="D1040" s="15" t="s">
        <v>70</v>
      </c>
      <c r="E1040" s="15" t="s">
        <v>239</v>
      </c>
      <c r="F1040" s="15" t="s">
        <v>177</v>
      </c>
      <c r="G1040" s="74"/>
      <c r="H1040" s="74"/>
      <c r="I1040" s="74"/>
      <c r="J1040" s="209"/>
      <c r="K1040" s="231"/>
      <c r="L1040" s="231"/>
      <c r="M1040" s="231"/>
      <c r="N1040" s="231"/>
      <c r="O1040" s="231"/>
      <c r="P1040" s="231"/>
      <c r="Q1040" s="231"/>
      <c r="R1040" s="231"/>
    </row>
    <row r="1041" spans="1:18" s="18" customFormat="1" hidden="1">
      <c r="A1041" s="16"/>
      <c r="B1041" s="14"/>
      <c r="C1041" s="15"/>
      <c r="D1041" s="15"/>
      <c r="E1041" s="15"/>
      <c r="F1041" s="15"/>
      <c r="G1041" s="74"/>
      <c r="H1041" s="74"/>
      <c r="I1041" s="74"/>
      <c r="J1041" s="209"/>
      <c r="K1041" s="232"/>
      <c r="L1041" s="232"/>
      <c r="M1041" s="232"/>
      <c r="N1041" s="232"/>
      <c r="O1041" s="232"/>
      <c r="P1041" s="232"/>
      <c r="Q1041" s="232"/>
      <c r="R1041" s="232"/>
    </row>
    <row r="1042" spans="1:18" s="148" customFormat="1">
      <c r="A1042" s="141" t="s">
        <v>74</v>
      </c>
      <c r="B1042" s="138"/>
      <c r="C1042" s="139"/>
      <c r="D1042" s="139"/>
      <c r="E1042" s="139"/>
      <c r="F1042" s="139"/>
      <c r="G1042" s="140">
        <f>G976+G999+G1017+G1024+G1011+G1006</f>
        <v>83361981.739999995</v>
      </c>
      <c r="H1042" s="140">
        <f t="shared" ref="H1042:I1042" si="273">H976+H999+H1017+H1024+H1011+H1006</f>
        <v>38980044.840000004</v>
      </c>
      <c r="I1042" s="140">
        <f t="shared" si="273"/>
        <v>39928480.609999999</v>
      </c>
      <c r="J1042" s="224"/>
      <c r="K1042" s="239"/>
      <c r="L1042" s="239"/>
      <c r="M1042" s="239"/>
      <c r="N1042" s="239"/>
      <c r="O1042" s="239"/>
      <c r="P1042" s="239"/>
      <c r="Q1042" s="239"/>
      <c r="R1042" s="239"/>
    </row>
    <row r="1043" spans="1:18" s="105" customFormat="1" ht="39" customHeight="1">
      <c r="A1043" s="98" t="s">
        <v>994</v>
      </c>
      <c r="B1043" s="94">
        <v>793</v>
      </c>
      <c r="C1043" s="94"/>
      <c r="D1043" s="94"/>
      <c r="E1043" s="94"/>
      <c r="F1043" s="94"/>
      <c r="G1043" s="96"/>
      <c r="H1043" s="96"/>
      <c r="I1043" s="96"/>
      <c r="J1043" s="229"/>
      <c r="K1043" s="218"/>
      <c r="L1043" s="218"/>
      <c r="M1043" s="218"/>
      <c r="N1043" s="218"/>
      <c r="O1043" s="218"/>
      <c r="P1043" s="218"/>
      <c r="Q1043" s="218"/>
      <c r="R1043" s="218"/>
    </row>
    <row r="1044" spans="1:18">
      <c r="A1044" s="5" t="s">
        <v>18</v>
      </c>
      <c r="B1044" s="19">
        <v>793</v>
      </c>
      <c r="C1044" s="7" t="s">
        <v>19</v>
      </c>
      <c r="D1044" s="7"/>
      <c r="E1044" s="7"/>
      <c r="F1044" s="7"/>
      <c r="G1044" s="38">
        <f>G1045+G1051+G1099+G1103+G1088+G1093</f>
        <v>72257654.080000013</v>
      </c>
      <c r="H1044" s="38">
        <f>H1045+H1051+H1099+H1103+H1088+H1093</f>
        <v>71315849.909999996</v>
      </c>
      <c r="I1044" s="38">
        <f>I1045+I1051+I1099+I1103+I1088+I1093</f>
        <v>73063578.049999997</v>
      </c>
      <c r="J1044" s="223"/>
      <c r="P1044" s="241"/>
      <c r="Q1044" s="241"/>
    </row>
    <row r="1045" spans="1:18" ht="25.5">
      <c r="A1045" s="16" t="s">
        <v>317</v>
      </c>
      <c r="B1045" s="14">
        <v>793</v>
      </c>
      <c r="C1045" s="15" t="s">
        <v>19</v>
      </c>
      <c r="D1045" s="15" t="s">
        <v>28</v>
      </c>
      <c r="E1045" s="15"/>
      <c r="F1045" s="15"/>
      <c r="G1045" s="74">
        <f t="shared" ref="G1045:I1049" si="274">G1046</f>
        <v>1870740</v>
      </c>
      <c r="H1045" s="74">
        <f t="shared" si="274"/>
        <v>1889447.4</v>
      </c>
      <c r="I1045" s="74">
        <f t="shared" si="274"/>
        <v>1908341.87</v>
      </c>
      <c r="J1045" s="209"/>
    </row>
    <row r="1046" spans="1:18" s="18" customFormat="1" ht="25.5">
      <c r="A1046" s="16" t="s">
        <v>318</v>
      </c>
      <c r="B1046" s="14">
        <v>793</v>
      </c>
      <c r="C1046" s="15" t="s">
        <v>19</v>
      </c>
      <c r="D1046" s="15" t="s">
        <v>28</v>
      </c>
      <c r="E1046" s="15" t="s">
        <v>240</v>
      </c>
      <c r="F1046" s="15"/>
      <c r="G1046" s="74">
        <f t="shared" si="274"/>
        <v>1870740</v>
      </c>
      <c r="H1046" s="74">
        <f t="shared" si="274"/>
        <v>1889447.4</v>
      </c>
      <c r="I1046" s="74">
        <f t="shared" si="274"/>
        <v>1908341.87</v>
      </c>
      <c r="J1046" s="209"/>
      <c r="K1046" s="232"/>
      <c r="L1046" s="232"/>
      <c r="M1046" s="232"/>
      <c r="N1046" s="232"/>
      <c r="O1046" s="232"/>
      <c r="P1046" s="232"/>
      <c r="Q1046" s="232"/>
      <c r="R1046" s="232"/>
    </row>
    <row r="1047" spans="1:18">
      <c r="A1047" s="16" t="s">
        <v>319</v>
      </c>
      <c r="B1047" s="14">
        <v>793</v>
      </c>
      <c r="C1047" s="15" t="s">
        <v>19</v>
      </c>
      <c r="D1047" s="15" t="s">
        <v>28</v>
      </c>
      <c r="E1047" s="15" t="s">
        <v>241</v>
      </c>
      <c r="F1047" s="15"/>
      <c r="G1047" s="74">
        <f t="shared" si="274"/>
        <v>1870740</v>
      </c>
      <c r="H1047" s="74">
        <f t="shared" si="274"/>
        <v>1889447.4</v>
      </c>
      <c r="I1047" s="74">
        <f t="shared" si="274"/>
        <v>1908341.87</v>
      </c>
      <c r="J1047" s="209"/>
    </row>
    <row r="1048" spans="1:18" ht="25.5">
      <c r="A1048" s="16" t="s">
        <v>76</v>
      </c>
      <c r="B1048" s="14">
        <v>793</v>
      </c>
      <c r="C1048" s="15" t="s">
        <v>19</v>
      </c>
      <c r="D1048" s="15" t="s">
        <v>28</v>
      </c>
      <c r="E1048" s="15" t="s">
        <v>242</v>
      </c>
      <c r="F1048" s="15"/>
      <c r="G1048" s="74">
        <f t="shared" si="274"/>
        <v>1870740</v>
      </c>
      <c r="H1048" s="74">
        <f t="shared" si="274"/>
        <v>1889447.4</v>
      </c>
      <c r="I1048" s="74">
        <f t="shared" si="274"/>
        <v>1908341.87</v>
      </c>
      <c r="J1048" s="209"/>
    </row>
    <row r="1049" spans="1:18" ht="51">
      <c r="A1049" s="16" t="s">
        <v>320</v>
      </c>
      <c r="B1049" s="14">
        <v>793</v>
      </c>
      <c r="C1049" s="15" t="s">
        <v>19</v>
      </c>
      <c r="D1049" s="15" t="s">
        <v>28</v>
      </c>
      <c r="E1049" s="15" t="s">
        <v>242</v>
      </c>
      <c r="F1049" s="15" t="s">
        <v>58</v>
      </c>
      <c r="G1049" s="74">
        <f t="shared" si="274"/>
        <v>1870740</v>
      </c>
      <c r="H1049" s="74">
        <f t="shared" si="274"/>
        <v>1889447.4</v>
      </c>
      <c r="I1049" s="74">
        <f t="shared" si="274"/>
        <v>1908341.87</v>
      </c>
      <c r="J1049" s="209"/>
    </row>
    <row r="1050" spans="1:18" ht="25.5">
      <c r="A1050" s="16" t="s">
        <v>56</v>
      </c>
      <c r="B1050" s="14">
        <v>793</v>
      </c>
      <c r="C1050" s="15" t="s">
        <v>19</v>
      </c>
      <c r="D1050" s="15" t="s">
        <v>28</v>
      </c>
      <c r="E1050" s="15" t="s">
        <v>242</v>
      </c>
      <c r="F1050" s="15" t="s">
        <v>59</v>
      </c>
      <c r="G1050" s="74">
        <v>1870740</v>
      </c>
      <c r="H1050" s="74">
        <v>1889447.4</v>
      </c>
      <c r="I1050" s="74">
        <v>1908341.87</v>
      </c>
      <c r="J1050" s="209"/>
    </row>
    <row r="1051" spans="1:18" ht="51">
      <c r="A1051" s="16" t="s">
        <v>75</v>
      </c>
      <c r="B1051" s="14">
        <v>793</v>
      </c>
      <c r="C1051" s="15" t="s">
        <v>19</v>
      </c>
      <c r="D1051" s="15" t="s">
        <v>54</v>
      </c>
      <c r="E1051" s="15"/>
      <c r="F1051" s="15"/>
      <c r="G1051" s="74">
        <f>G1056+G1052</f>
        <v>48003051.07</v>
      </c>
      <c r="H1051" s="74">
        <f>H1056+H1052</f>
        <v>48823051.160000004</v>
      </c>
      <c r="I1051" s="74">
        <f>I1056+I1052</f>
        <v>49454131.560000002</v>
      </c>
      <c r="J1051" s="209"/>
    </row>
    <row r="1052" spans="1:18" ht="27" customHeight="1">
      <c r="A1052" s="37" t="s">
        <v>715</v>
      </c>
      <c r="B1052" s="14">
        <v>793</v>
      </c>
      <c r="C1052" s="15" t="s">
        <v>19</v>
      </c>
      <c r="D1052" s="15" t="s">
        <v>54</v>
      </c>
      <c r="E1052" s="14" t="s">
        <v>243</v>
      </c>
      <c r="F1052" s="14"/>
      <c r="G1052" s="74">
        <f>G1055</f>
        <v>35000</v>
      </c>
      <c r="H1052" s="74">
        <f>H1055</f>
        <v>35000</v>
      </c>
      <c r="I1052" s="74">
        <f>I1055</f>
        <v>35000</v>
      </c>
      <c r="J1052" s="209"/>
      <c r="Q1052" s="241"/>
    </row>
    <row r="1053" spans="1:18" ht="25.5">
      <c r="A1053" s="16" t="s">
        <v>323</v>
      </c>
      <c r="B1053" s="14">
        <v>793</v>
      </c>
      <c r="C1053" s="15" t="s">
        <v>19</v>
      </c>
      <c r="D1053" s="15" t="s">
        <v>54</v>
      </c>
      <c r="E1053" s="15" t="s">
        <v>244</v>
      </c>
      <c r="F1053" s="15"/>
      <c r="G1053" s="74">
        <f t="shared" ref="G1053:I1054" si="275">G1054</f>
        <v>35000</v>
      </c>
      <c r="H1053" s="74">
        <f t="shared" si="275"/>
        <v>35000</v>
      </c>
      <c r="I1053" s="74">
        <f t="shared" si="275"/>
        <v>35000</v>
      </c>
      <c r="J1053" s="209"/>
    </row>
    <row r="1054" spans="1:18" ht="19.5" customHeight="1">
      <c r="A1054" s="16" t="s">
        <v>324</v>
      </c>
      <c r="B1054" s="14">
        <v>793</v>
      </c>
      <c r="C1054" s="15" t="s">
        <v>19</v>
      </c>
      <c r="D1054" s="15" t="s">
        <v>54</v>
      </c>
      <c r="E1054" s="15" t="s">
        <v>244</v>
      </c>
      <c r="F1054" s="15" t="s">
        <v>37</v>
      </c>
      <c r="G1054" s="74">
        <f t="shared" si="275"/>
        <v>35000</v>
      </c>
      <c r="H1054" s="74">
        <f t="shared" si="275"/>
        <v>35000</v>
      </c>
      <c r="I1054" s="74">
        <f t="shared" si="275"/>
        <v>35000</v>
      </c>
      <c r="J1054" s="209"/>
      <c r="Q1054" s="241"/>
    </row>
    <row r="1055" spans="1:18" ht="25.5">
      <c r="A1055" s="16" t="s">
        <v>38</v>
      </c>
      <c r="B1055" s="14">
        <v>793</v>
      </c>
      <c r="C1055" s="15" t="s">
        <v>19</v>
      </c>
      <c r="D1055" s="15" t="s">
        <v>54</v>
      </c>
      <c r="E1055" s="15" t="s">
        <v>244</v>
      </c>
      <c r="F1055" s="15" t="s">
        <v>39</v>
      </c>
      <c r="G1055" s="74">
        <v>35000</v>
      </c>
      <c r="H1055" s="74">
        <v>35000</v>
      </c>
      <c r="I1055" s="74">
        <v>35000</v>
      </c>
      <c r="J1055" s="209"/>
    </row>
    <row r="1056" spans="1:18" s="46" customFormat="1" ht="25.5">
      <c r="A1056" s="16" t="s">
        <v>318</v>
      </c>
      <c r="B1056" s="14">
        <v>793</v>
      </c>
      <c r="C1056" s="15" t="s">
        <v>19</v>
      </c>
      <c r="D1056" s="15" t="s">
        <v>54</v>
      </c>
      <c r="E1056" s="15" t="s">
        <v>240</v>
      </c>
      <c r="F1056" s="15"/>
      <c r="G1056" s="74">
        <f>G1057</f>
        <v>47968051.07</v>
      </c>
      <c r="H1056" s="74">
        <f>H1057</f>
        <v>48788051.160000004</v>
      </c>
      <c r="I1056" s="74">
        <f>I1057</f>
        <v>49419131.560000002</v>
      </c>
      <c r="J1056" s="209"/>
      <c r="K1056" s="254"/>
      <c r="L1056" s="254"/>
      <c r="M1056" s="254"/>
      <c r="N1056" s="254"/>
      <c r="O1056" s="254"/>
      <c r="P1056" s="254"/>
      <c r="Q1056" s="254"/>
      <c r="R1056" s="254"/>
    </row>
    <row r="1057" spans="1:18" s="46" customFormat="1">
      <c r="A1057" s="56" t="s">
        <v>325</v>
      </c>
      <c r="B1057" s="14">
        <v>793</v>
      </c>
      <c r="C1057" s="15" t="s">
        <v>19</v>
      </c>
      <c r="D1057" s="15" t="s">
        <v>54</v>
      </c>
      <c r="E1057" s="15" t="s">
        <v>245</v>
      </c>
      <c r="F1057" s="15"/>
      <c r="G1057" s="74">
        <f>G1058+G1082+G1065+G1077+G1070+G1085</f>
        <v>47968051.07</v>
      </c>
      <c r="H1057" s="74">
        <f t="shared" ref="H1057:I1057" si="276">H1058+H1082+H1065+H1077+H1070</f>
        <v>48788051.160000004</v>
      </c>
      <c r="I1057" s="74">
        <f t="shared" si="276"/>
        <v>49419131.560000002</v>
      </c>
      <c r="J1057" s="209"/>
      <c r="K1057" s="254"/>
      <c r="L1057" s="254"/>
      <c r="M1057" s="254"/>
      <c r="N1057" s="254"/>
      <c r="O1057" s="254"/>
      <c r="P1057" s="254"/>
      <c r="Q1057" s="254"/>
      <c r="R1057" s="254"/>
    </row>
    <row r="1058" spans="1:18" s="46" customFormat="1" ht="25.5">
      <c r="A1058" s="16" t="s">
        <v>76</v>
      </c>
      <c r="B1058" s="14">
        <v>793</v>
      </c>
      <c r="C1058" s="15" t="s">
        <v>19</v>
      </c>
      <c r="D1058" s="15" t="s">
        <v>54</v>
      </c>
      <c r="E1058" s="15" t="s">
        <v>246</v>
      </c>
      <c r="F1058" s="15"/>
      <c r="G1058" s="74">
        <f>G1059+G1061+G1063</f>
        <v>41246492</v>
      </c>
      <c r="H1058" s="74">
        <f t="shared" ref="H1058:I1058" si="277">H1059+H1061+H1063</f>
        <v>41892191</v>
      </c>
      <c r="I1058" s="74">
        <f t="shared" si="277"/>
        <v>42280397</v>
      </c>
      <c r="J1058" s="209"/>
      <c r="K1058" s="254"/>
      <c r="L1058" s="254"/>
      <c r="M1058" s="254"/>
      <c r="N1058" s="254"/>
      <c r="O1058" s="254"/>
      <c r="P1058" s="254"/>
      <c r="Q1058" s="254"/>
      <c r="R1058" s="254"/>
    </row>
    <row r="1059" spans="1:18" s="46" customFormat="1" ht="51">
      <c r="A1059" s="16" t="s">
        <v>320</v>
      </c>
      <c r="B1059" s="14">
        <v>793</v>
      </c>
      <c r="C1059" s="15" t="s">
        <v>19</v>
      </c>
      <c r="D1059" s="15" t="s">
        <v>54</v>
      </c>
      <c r="E1059" s="15" t="s">
        <v>246</v>
      </c>
      <c r="F1059" s="15" t="s">
        <v>58</v>
      </c>
      <c r="G1059" s="74">
        <f>G1060</f>
        <v>38443613</v>
      </c>
      <c r="H1059" s="74">
        <f>H1060</f>
        <v>39412631</v>
      </c>
      <c r="I1059" s="74">
        <f>I1060</f>
        <v>39800837</v>
      </c>
      <c r="J1059" s="209"/>
      <c r="K1059" s="254"/>
      <c r="L1059" s="254"/>
      <c r="M1059" s="254"/>
      <c r="N1059" s="254"/>
      <c r="O1059" s="254"/>
      <c r="P1059" s="254"/>
      <c r="Q1059" s="254"/>
      <c r="R1059" s="254"/>
    </row>
    <row r="1060" spans="1:18" s="46" customFormat="1" ht="25.5">
      <c r="A1060" s="16" t="s">
        <v>56</v>
      </c>
      <c r="B1060" s="14">
        <v>793</v>
      </c>
      <c r="C1060" s="15" t="s">
        <v>19</v>
      </c>
      <c r="D1060" s="15" t="s">
        <v>54</v>
      </c>
      <c r="E1060" s="15" t="s">
        <v>246</v>
      </c>
      <c r="F1060" s="15" t="s">
        <v>59</v>
      </c>
      <c r="G1060" s="74">
        <f>30598649+9240792+273000+144000+175000-1403173-584655</f>
        <v>38443613</v>
      </c>
      <c r="H1060" s="74">
        <f>30904635+9333200+273000+144000+175000-1417204</f>
        <v>39412631</v>
      </c>
      <c r="I1060" s="74">
        <f>31213681+9426532+273000+144000+175000-1431376</f>
        <v>39800837</v>
      </c>
      <c r="J1060" s="209"/>
      <c r="K1060" s="254"/>
      <c r="L1060" s="254"/>
      <c r="M1060" s="254"/>
      <c r="N1060" s="254"/>
      <c r="O1060" s="254"/>
      <c r="P1060" s="254"/>
      <c r="Q1060" s="246"/>
      <c r="R1060" s="254"/>
    </row>
    <row r="1061" spans="1:18" s="46" customFormat="1" ht="34.5" customHeight="1">
      <c r="A1061" s="16" t="s">
        <v>324</v>
      </c>
      <c r="B1061" s="14">
        <v>793</v>
      </c>
      <c r="C1061" s="15" t="s">
        <v>19</v>
      </c>
      <c r="D1061" s="15" t="s">
        <v>54</v>
      </c>
      <c r="E1061" s="15" t="s">
        <v>246</v>
      </c>
      <c r="F1061" s="15" t="s">
        <v>37</v>
      </c>
      <c r="G1061" s="74">
        <f>G1062</f>
        <v>2797879</v>
      </c>
      <c r="H1061" s="74">
        <f>H1062</f>
        <v>2474560</v>
      </c>
      <c r="I1061" s="74">
        <f>I1062</f>
        <v>2474560</v>
      </c>
      <c r="J1061" s="209"/>
      <c r="K1061" s="254"/>
      <c r="L1061" s="254"/>
      <c r="M1061" s="254"/>
      <c r="N1061" s="254"/>
      <c r="O1061" s="254"/>
      <c r="P1061" s="254"/>
      <c r="Q1061" s="254"/>
      <c r="R1061" s="254"/>
    </row>
    <row r="1062" spans="1:18" s="46" customFormat="1" ht="25.5">
      <c r="A1062" s="16" t="s">
        <v>38</v>
      </c>
      <c r="B1062" s="14">
        <v>793</v>
      </c>
      <c r="C1062" s="15" t="s">
        <v>19</v>
      </c>
      <c r="D1062" s="15" t="s">
        <v>54</v>
      </c>
      <c r="E1062" s="15" t="s">
        <v>246</v>
      </c>
      <c r="F1062" s="15" t="s">
        <v>39</v>
      </c>
      <c r="G1062" s="74">
        <f>2572560-35000+28000+13261-98000+317058</f>
        <v>2797879</v>
      </c>
      <c r="H1062" s="74">
        <f>2572560-98000</f>
        <v>2474560</v>
      </c>
      <c r="I1062" s="74">
        <f>2572560-98000</f>
        <v>2474560</v>
      </c>
      <c r="J1062" s="209"/>
      <c r="K1062" s="254"/>
      <c r="L1062" s="254"/>
      <c r="M1062" s="254"/>
      <c r="N1062" s="254"/>
      <c r="O1062" s="254"/>
      <c r="P1062" s="254"/>
      <c r="Q1062" s="254"/>
      <c r="R1062" s="254"/>
    </row>
    <row r="1063" spans="1:18" s="46" customFormat="1" ht="17.25" customHeight="1">
      <c r="A1063" s="16" t="s">
        <v>63</v>
      </c>
      <c r="B1063" s="14">
        <v>793</v>
      </c>
      <c r="C1063" s="15" t="s">
        <v>19</v>
      </c>
      <c r="D1063" s="15" t="s">
        <v>54</v>
      </c>
      <c r="E1063" s="15" t="s">
        <v>246</v>
      </c>
      <c r="F1063" s="15" t="s">
        <v>64</v>
      </c>
      <c r="G1063" s="74">
        <f>G1064</f>
        <v>5000</v>
      </c>
      <c r="H1063" s="74">
        <f t="shared" ref="H1063:I1063" si="278">H1064</f>
        <v>5000</v>
      </c>
      <c r="I1063" s="74">
        <f t="shared" si="278"/>
        <v>5000</v>
      </c>
      <c r="J1063" s="209"/>
      <c r="K1063" s="254"/>
      <c r="L1063" s="254"/>
      <c r="M1063" s="254"/>
      <c r="N1063" s="254"/>
      <c r="O1063" s="254"/>
      <c r="P1063" s="254"/>
      <c r="Q1063" s="254"/>
      <c r="R1063" s="254"/>
    </row>
    <row r="1064" spans="1:18" s="46" customFormat="1">
      <c r="A1064" s="16" t="s">
        <v>144</v>
      </c>
      <c r="B1064" s="14">
        <v>793</v>
      </c>
      <c r="C1064" s="15" t="s">
        <v>19</v>
      </c>
      <c r="D1064" s="15" t="s">
        <v>54</v>
      </c>
      <c r="E1064" s="15" t="s">
        <v>246</v>
      </c>
      <c r="F1064" s="15" t="s">
        <v>67</v>
      </c>
      <c r="G1064" s="74">
        <v>5000</v>
      </c>
      <c r="H1064" s="74">
        <v>5000</v>
      </c>
      <c r="I1064" s="74">
        <v>5000</v>
      </c>
      <c r="J1064" s="209"/>
      <c r="K1064" s="254"/>
      <c r="L1064" s="254"/>
      <c r="M1064" s="254"/>
      <c r="N1064" s="254"/>
      <c r="O1064" s="254"/>
      <c r="P1064" s="254"/>
      <c r="Q1064" s="254"/>
      <c r="R1064" s="254"/>
    </row>
    <row r="1065" spans="1:18" s="3" customFormat="1" ht="80.25" customHeight="1">
      <c r="A1065" s="16" t="s">
        <v>684</v>
      </c>
      <c r="B1065" s="14">
        <v>793</v>
      </c>
      <c r="C1065" s="15" t="s">
        <v>19</v>
      </c>
      <c r="D1065" s="15" t="s">
        <v>54</v>
      </c>
      <c r="E1065" s="15" t="s">
        <v>682</v>
      </c>
      <c r="F1065" s="15"/>
      <c r="G1065" s="74">
        <f>G1066+G1068</f>
        <v>4801569.55</v>
      </c>
      <c r="H1065" s="74">
        <f>H1066+H1068</f>
        <v>4970232.34</v>
      </c>
      <c r="I1065" s="74">
        <f>I1066+I1068</f>
        <v>5145641.63</v>
      </c>
      <c r="J1065" s="209"/>
      <c r="K1065" s="231"/>
      <c r="L1065" s="231"/>
      <c r="M1065" s="231"/>
      <c r="N1065" s="231"/>
      <c r="O1065" s="231"/>
      <c r="P1065" s="231"/>
      <c r="Q1065" s="231"/>
      <c r="R1065" s="231"/>
    </row>
    <row r="1066" spans="1:18" s="3" customFormat="1" ht="51">
      <c r="A1066" s="16" t="s">
        <v>320</v>
      </c>
      <c r="B1066" s="14">
        <v>793</v>
      </c>
      <c r="C1066" s="15" t="s">
        <v>19</v>
      </c>
      <c r="D1066" s="15" t="s">
        <v>54</v>
      </c>
      <c r="E1066" s="15" t="s">
        <v>682</v>
      </c>
      <c r="F1066" s="15" t="s">
        <v>58</v>
      </c>
      <c r="G1066" s="74">
        <f>G1067</f>
        <v>4346569.55</v>
      </c>
      <c r="H1066" s="74">
        <f>H1067</f>
        <v>4515232.34</v>
      </c>
      <c r="I1066" s="74">
        <f>I1067</f>
        <v>4690641.63</v>
      </c>
      <c r="J1066" s="209"/>
      <c r="K1066" s="231"/>
      <c r="L1066" s="231"/>
      <c r="M1066" s="231"/>
      <c r="N1066" s="231"/>
      <c r="O1066" s="231"/>
      <c r="P1066" s="231"/>
      <c r="Q1066" s="231"/>
      <c r="R1066" s="231"/>
    </row>
    <row r="1067" spans="1:18" s="3" customFormat="1" ht="25.5">
      <c r="A1067" s="16" t="s">
        <v>56</v>
      </c>
      <c r="B1067" s="14">
        <v>793</v>
      </c>
      <c r="C1067" s="15" t="s">
        <v>19</v>
      </c>
      <c r="D1067" s="15" t="s">
        <v>54</v>
      </c>
      <c r="E1067" s="15" t="s">
        <v>682</v>
      </c>
      <c r="F1067" s="15" t="s">
        <v>59</v>
      </c>
      <c r="G1067" s="74">
        <v>4346569.55</v>
      </c>
      <c r="H1067" s="74">
        <v>4515232.34</v>
      </c>
      <c r="I1067" s="74">
        <v>4690641.63</v>
      </c>
      <c r="J1067" s="209"/>
      <c r="K1067" s="231"/>
      <c r="L1067" s="231"/>
      <c r="M1067" s="252"/>
      <c r="N1067" s="231"/>
      <c r="O1067" s="231"/>
      <c r="P1067" s="231"/>
      <c r="Q1067" s="231"/>
      <c r="R1067" s="231"/>
    </row>
    <row r="1068" spans="1:18" s="3" customFormat="1" ht="21.75" customHeight="1">
      <c r="A1068" s="16" t="s">
        <v>324</v>
      </c>
      <c r="B1068" s="14">
        <v>793</v>
      </c>
      <c r="C1068" s="15" t="s">
        <v>19</v>
      </c>
      <c r="D1068" s="15" t="s">
        <v>54</v>
      </c>
      <c r="E1068" s="15" t="s">
        <v>682</v>
      </c>
      <c r="F1068" s="15" t="s">
        <v>37</v>
      </c>
      <c r="G1068" s="74">
        <f>G1069</f>
        <v>455000</v>
      </c>
      <c r="H1068" s="74">
        <f>H1069</f>
        <v>455000</v>
      </c>
      <c r="I1068" s="74">
        <f>I1069</f>
        <v>455000</v>
      </c>
      <c r="J1068" s="209"/>
      <c r="K1068" s="231"/>
      <c r="L1068" s="231"/>
      <c r="M1068" s="231"/>
      <c r="N1068" s="231"/>
      <c r="O1068" s="231"/>
      <c r="P1068" s="231"/>
      <c r="Q1068" s="231"/>
      <c r="R1068" s="231"/>
    </row>
    <row r="1069" spans="1:18" s="3" customFormat="1" ht="25.5">
      <c r="A1069" s="16" t="s">
        <v>38</v>
      </c>
      <c r="B1069" s="14">
        <v>793</v>
      </c>
      <c r="C1069" s="15" t="s">
        <v>19</v>
      </c>
      <c r="D1069" s="15" t="s">
        <v>54</v>
      </c>
      <c r="E1069" s="15" t="s">
        <v>682</v>
      </c>
      <c r="F1069" s="15" t="s">
        <v>39</v>
      </c>
      <c r="G1069" s="74">
        <v>455000</v>
      </c>
      <c r="H1069" s="74">
        <v>455000</v>
      </c>
      <c r="I1069" s="74">
        <v>455000</v>
      </c>
      <c r="J1069" s="209"/>
      <c r="K1069" s="231"/>
      <c r="L1069" s="231"/>
      <c r="M1069" s="231"/>
      <c r="N1069" s="231"/>
      <c r="O1069" s="231"/>
      <c r="P1069" s="231"/>
      <c r="Q1069" s="231"/>
      <c r="R1069" s="231"/>
    </row>
    <row r="1070" spans="1:18" s="3" customFormat="1" ht="76.5">
      <c r="A1070" s="16" t="s">
        <v>685</v>
      </c>
      <c r="B1070" s="14">
        <v>793</v>
      </c>
      <c r="C1070" s="15" t="s">
        <v>19</v>
      </c>
      <c r="D1070" s="15" t="s">
        <v>54</v>
      </c>
      <c r="E1070" s="15" t="s">
        <v>686</v>
      </c>
      <c r="F1070" s="15"/>
      <c r="G1070" s="74">
        <f>G1071+G1075</f>
        <v>1477406.02</v>
      </c>
      <c r="H1070" s="74">
        <f>H1071+H1075</f>
        <v>1529302.26</v>
      </c>
      <c r="I1070" s="74">
        <f>I1071+I1075</f>
        <v>1583274.35</v>
      </c>
      <c r="J1070" s="209"/>
      <c r="K1070" s="231"/>
      <c r="L1070" s="231"/>
      <c r="M1070" s="231"/>
      <c r="N1070" s="231"/>
      <c r="O1070" s="231"/>
      <c r="P1070" s="231"/>
      <c r="Q1070" s="231"/>
      <c r="R1070" s="231"/>
    </row>
    <row r="1071" spans="1:18" s="3" customFormat="1" ht="51">
      <c r="A1071" s="16" t="s">
        <v>320</v>
      </c>
      <c r="B1071" s="14">
        <v>793</v>
      </c>
      <c r="C1071" s="15" t="s">
        <v>19</v>
      </c>
      <c r="D1071" s="15" t="s">
        <v>54</v>
      </c>
      <c r="E1071" s="15" t="s">
        <v>686</v>
      </c>
      <c r="F1071" s="15" t="s">
        <v>58</v>
      </c>
      <c r="G1071" s="74">
        <f>G1072</f>
        <v>1337406.02</v>
      </c>
      <c r="H1071" s="74">
        <f>H1072</f>
        <v>1389302.26</v>
      </c>
      <c r="I1071" s="74">
        <f>I1072</f>
        <v>1443274.35</v>
      </c>
      <c r="J1071" s="209"/>
      <c r="K1071" s="231"/>
      <c r="L1071" s="231"/>
      <c r="M1071" s="231"/>
      <c r="N1071" s="231"/>
      <c r="O1071" s="231"/>
      <c r="P1071" s="231"/>
      <c r="Q1071" s="231"/>
      <c r="R1071" s="231"/>
    </row>
    <row r="1072" spans="1:18" s="3" customFormat="1" ht="25.5">
      <c r="A1072" s="16" t="s">
        <v>56</v>
      </c>
      <c r="B1072" s="14">
        <v>793</v>
      </c>
      <c r="C1072" s="15" t="s">
        <v>19</v>
      </c>
      <c r="D1072" s="15" t="s">
        <v>54</v>
      </c>
      <c r="E1072" s="15" t="s">
        <v>686</v>
      </c>
      <c r="F1072" s="15" t="s">
        <v>59</v>
      </c>
      <c r="G1072" s="74">
        <v>1337406.02</v>
      </c>
      <c r="H1072" s="74">
        <v>1389302.26</v>
      </c>
      <c r="I1072" s="74">
        <v>1443274.35</v>
      </c>
      <c r="J1072" s="209"/>
      <c r="K1072" s="231"/>
      <c r="L1072" s="231"/>
      <c r="M1072" s="231"/>
      <c r="N1072" s="231"/>
      <c r="O1072" s="231"/>
      <c r="P1072" s="231"/>
      <c r="Q1072" s="231"/>
      <c r="R1072" s="231"/>
    </row>
    <row r="1073" spans="1:18" s="3" customFormat="1" ht="38.25" hidden="1">
      <c r="A1073" s="16" t="s">
        <v>57</v>
      </c>
      <c r="B1073" s="14">
        <v>793</v>
      </c>
      <c r="C1073" s="15" t="s">
        <v>19</v>
      </c>
      <c r="D1073" s="15" t="s">
        <v>54</v>
      </c>
      <c r="E1073" s="15" t="s">
        <v>686</v>
      </c>
      <c r="F1073" s="15" t="s">
        <v>60</v>
      </c>
      <c r="G1073" s="74"/>
      <c r="H1073" s="74"/>
      <c r="I1073" s="74"/>
      <c r="J1073" s="209"/>
      <c r="K1073" s="231"/>
      <c r="L1073" s="231"/>
      <c r="M1073" s="231"/>
      <c r="N1073" s="231"/>
      <c r="O1073" s="231"/>
      <c r="P1073" s="231"/>
      <c r="Q1073" s="231"/>
      <c r="R1073" s="231"/>
    </row>
    <row r="1074" spans="1:18" s="3" customFormat="1" ht="38.25" hidden="1">
      <c r="A1074" s="16" t="s">
        <v>61</v>
      </c>
      <c r="B1074" s="14">
        <v>793</v>
      </c>
      <c r="C1074" s="15" t="s">
        <v>19</v>
      </c>
      <c r="D1074" s="15" t="s">
        <v>54</v>
      </c>
      <c r="E1074" s="15" t="s">
        <v>686</v>
      </c>
      <c r="F1074" s="15" t="s">
        <v>62</v>
      </c>
      <c r="G1074" s="74"/>
      <c r="H1074" s="74"/>
      <c r="I1074" s="74"/>
      <c r="J1074" s="209"/>
      <c r="K1074" s="231"/>
      <c r="L1074" s="231"/>
      <c r="M1074" s="231"/>
      <c r="N1074" s="231"/>
      <c r="O1074" s="231"/>
      <c r="P1074" s="231"/>
      <c r="Q1074" s="231"/>
      <c r="R1074" s="231"/>
    </row>
    <row r="1075" spans="1:18" s="3" customFormat="1" ht="20.25" customHeight="1">
      <c r="A1075" s="16" t="s">
        <v>324</v>
      </c>
      <c r="B1075" s="14">
        <v>793</v>
      </c>
      <c r="C1075" s="15" t="s">
        <v>19</v>
      </c>
      <c r="D1075" s="15" t="s">
        <v>54</v>
      </c>
      <c r="E1075" s="15" t="s">
        <v>686</v>
      </c>
      <c r="F1075" s="15" t="s">
        <v>37</v>
      </c>
      <c r="G1075" s="74">
        <f>G1076</f>
        <v>140000</v>
      </c>
      <c r="H1075" s="74">
        <f>H1076</f>
        <v>140000</v>
      </c>
      <c r="I1075" s="74">
        <f>I1076</f>
        <v>140000</v>
      </c>
      <c r="J1075" s="209"/>
      <c r="K1075" s="231"/>
      <c r="L1075" s="231"/>
      <c r="M1075" s="231"/>
      <c r="N1075" s="231"/>
      <c r="O1075" s="231"/>
      <c r="P1075" s="231"/>
      <c r="Q1075" s="231"/>
      <c r="R1075" s="231"/>
    </row>
    <row r="1076" spans="1:18" s="3" customFormat="1" ht="25.5">
      <c r="A1076" s="16" t="s">
        <v>38</v>
      </c>
      <c r="B1076" s="14">
        <v>793</v>
      </c>
      <c r="C1076" s="15" t="s">
        <v>19</v>
      </c>
      <c r="D1076" s="15" t="s">
        <v>54</v>
      </c>
      <c r="E1076" s="15" t="s">
        <v>686</v>
      </c>
      <c r="F1076" s="15" t="s">
        <v>39</v>
      </c>
      <c r="G1076" s="74">
        <v>140000</v>
      </c>
      <c r="H1076" s="74">
        <v>140000</v>
      </c>
      <c r="I1076" s="74">
        <v>140000</v>
      </c>
      <c r="J1076" s="209"/>
      <c r="K1076" s="231"/>
      <c r="L1076" s="231"/>
      <c r="M1076" s="231"/>
      <c r="N1076" s="231"/>
      <c r="O1076" s="231"/>
      <c r="P1076" s="231"/>
      <c r="Q1076" s="231"/>
      <c r="R1076" s="231"/>
    </row>
    <row r="1077" spans="1:18" ht="13.5" customHeight="1">
      <c r="A1077" s="85" t="s">
        <v>330</v>
      </c>
      <c r="B1077" s="14">
        <v>793</v>
      </c>
      <c r="C1077" s="15" t="s">
        <v>19</v>
      </c>
      <c r="D1077" s="15" t="s">
        <v>54</v>
      </c>
      <c r="E1077" s="15" t="s">
        <v>247</v>
      </c>
      <c r="F1077" s="15"/>
      <c r="G1077" s="74">
        <f>G1078+G1080</f>
        <v>369351.5</v>
      </c>
      <c r="H1077" s="74">
        <f>H1078+H1080</f>
        <v>382325.56</v>
      </c>
      <c r="I1077" s="74">
        <f>I1078+I1080</f>
        <v>395818.58</v>
      </c>
      <c r="J1077" s="209"/>
    </row>
    <row r="1078" spans="1:18" s="3" customFormat="1" ht="51">
      <c r="A1078" s="16" t="s">
        <v>320</v>
      </c>
      <c r="B1078" s="14">
        <v>793</v>
      </c>
      <c r="C1078" s="15" t="s">
        <v>19</v>
      </c>
      <c r="D1078" s="15" t="s">
        <v>54</v>
      </c>
      <c r="E1078" s="15" t="s">
        <v>247</v>
      </c>
      <c r="F1078" s="15" t="s">
        <v>58</v>
      </c>
      <c r="G1078" s="74">
        <f>G1079</f>
        <v>359351.5</v>
      </c>
      <c r="H1078" s="74">
        <f>H1079</f>
        <v>372325.56</v>
      </c>
      <c r="I1078" s="74">
        <f>I1079</f>
        <v>385818.58</v>
      </c>
      <c r="J1078" s="209"/>
      <c r="K1078" s="231"/>
      <c r="L1078" s="231"/>
      <c r="M1078" s="231"/>
      <c r="N1078" s="231"/>
      <c r="O1078" s="231"/>
      <c r="P1078" s="231"/>
      <c r="Q1078" s="231"/>
      <c r="R1078" s="231"/>
    </row>
    <row r="1079" spans="1:18" s="3" customFormat="1" ht="25.5">
      <c r="A1079" s="16" t="s">
        <v>56</v>
      </c>
      <c r="B1079" s="14">
        <v>793</v>
      </c>
      <c r="C1079" s="15" t="s">
        <v>19</v>
      </c>
      <c r="D1079" s="15" t="s">
        <v>54</v>
      </c>
      <c r="E1079" s="15" t="s">
        <v>247</v>
      </c>
      <c r="F1079" s="15" t="s">
        <v>59</v>
      </c>
      <c r="G1079" s="74">
        <v>359351.5</v>
      </c>
      <c r="H1079" s="74">
        <v>372325.56</v>
      </c>
      <c r="I1079" s="74">
        <v>385818.58</v>
      </c>
      <c r="J1079" s="209"/>
      <c r="K1079" s="231"/>
      <c r="L1079" s="231"/>
      <c r="M1079" s="231"/>
      <c r="N1079" s="231"/>
      <c r="O1079" s="231"/>
      <c r="P1079" s="231"/>
      <c r="Q1079" s="231"/>
      <c r="R1079" s="231"/>
    </row>
    <row r="1080" spans="1:18" ht="19.5" customHeight="1">
      <c r="A1080" s="16" t="s">
        <v>324</v>
      </c>
      <c r="B1080" s="14">
        <v>793</v>
      </c>
      <c r="C1080" s="15" t="s">
        <v>19</v>
      </c>
      <c r="D1080" s="15" t="s">
        <v>54</v>
      </c>
      <c r="E1080" s="15" t="s">
        <v>247</v>
      </c>
      <c r="F1080" s="15" t="s">
        <v>37</v>
      </c>
      <c r="G1080" s="74">
        <f>G1081</f>
        <v>10000</v>
      </c>
      <c r="H1080" s="74">
        <f>H1081</f>
        <v>10000</v>
      </c>
      <c r="I1080" s="74">
        <f>I1081</f>
        <v>10000</v>
      </c>
      <c r="J1080" s="209"/>
    </row>
    <row r="1081" spans="1:18" ht="25.5" customHeight="1">
      <c r="A1081" s="16" t="s">
        <v>38</v>
      </c>
      <c r="B1081" s="14">
        <v>793</v>
      </c>
      <c r="C1081" s="15" t="s">
        <v>19</v>
      </c>
      <c r="D1081" s="15" t="s">
        <v>54</v>
      </c>
      <c r="E1081" s="15" t="s">
        <v>247</v>
      </c>
      <c r="F1081" s="15" t="s">
        <v>39</v>
      </c>
      <c r="G1081" s="74">
        <v>10000</v>
      </c>
      <c r="H1081" s="74">
        <v>10000</v>
      </c>
      <c r="I1081" s="74">
        <v>10000</v>
      </c>
      <c r="J1081" s="209"/>
    </row>
    <row r="1082" spans="1:18" s="46" customFormat="1" ht="63.75">
      <c r="A1082" s="16" t="s">
        <v>331</v>
      </c>
      <c r="B1082" s="14">
        <v>793</v>
      </c>
      <c r="C1082" s="15" t="s">
        <v>19</v>
      </c>
      <c r="D1082" s="15" t="s">
        <v>54</v>
      </c>
      <c r="E1082" s="15" t="s">
        <v>387</v>
      </c>
      <c r="F1082" s="15"/>
      <c r="G1082" s="74">
        <f t="shared" ref="G1082:I1082" si="279">G1083</f>
        <v>14000</v>
      </c>
      <c r="H1082" s="74">
        <f t="shared" si="279"/>
        <v>14000</v>
      </c>
      <c r="I1082" s="74">
        <f t="shared" si="279"/>
        <v>14000</v>
      </c>
      <c r="J1082" s="209"/>
      <c r="K1082" s="254"/>
      <c r="L1082" s="254"/>
      <c r="M1082" s="254"/>
      <c r="N1082" s="254"/>
      <c r="O1082" s="254"/>
      <c r="P1082" s="254"/>
      <c r="Q1082" s="254"/>
      <c r="R1082" s="254"/>
    </row>
    <row r="1083" spans="1:18" s="46" customFormat="1" ht="25.5">
      <c r="A1083" s="16" t="s">
        <v>324</v>
      </c>
      <c r="B1083" s="14">
        <v>793</v>
      </c>
      <c r="C1083" s="15" t="s">
        <v>19</v>
      </c>
      <c r="D1083" s="15" t="s">
        <v>54</v>
      </c>
      <c r="E1083" s="15" t="s">
        <v>387</v>
      </c>
      <c r="F1083" s="15" t="s">
        <v>37</v>
      </c>
      <c r="G1083" s="74">
        <f>G1084</f>
        <v>14000</v>
      </c>
      <c r="H1083" s="74">
        <f>H1084</f>
        <v>14000</v>
      </c>
      <c r="I1083" s="74">
        <f>I1084</f>
        <v>14000</v>
      </c>
      <c r="J1083" s="209"/>
      <c r="K1083" s="254"/>
      <c r="L1083" s="254"/>
      <c r="M1083" s="254"/>
      <c r="N1083" s="254"/>
      <c r="O1083" s="254"/>
      <c r="P1083" s="254"/>
      <c r="Q1083" s="254"/>
      <c r="R1083" s="254"/>
    </row>
    <row r="1084" spans="1:18" s="46" customFormat="1" ht="25.5">
      <c r="A1084" s="16" t="s">
        <v>38</v>
      </c>
      <c r="B1084" s="14">
        <v>793</v>
      </c>
      <c r="C1084" s="15" t="s">
        <v>19</v>
      </c>
      <c r="D1084" s="15" t="s">
        <v>54</v>
      </c>
      <c r="E1084" s="15" t="s">
        <v>387</v>
      </c>
      <c r="F1084" s="15" t="s">
        <v>39</v>
      </c>
      <c r="G1084" s="74">
        <v>14000</v>
      </c>
      <c r="H1084" s="74">
        <v>14000</v>
      </c>
      <c r="I1084" s="74">
        <v>14000</v>
      </c>
      <c r="J1084" s="209"/>
      <c r="K1084" s="254"/>
      <c r="L1084" s="254"/>
      <c r="M1084" s="254"/>
      <c r="N1084" s="254"/>
      <c r="O1084" s="254"/>
      <c r="P1084" s="254"/>
      <c r="Q1084" s="254"/>
      <c r="R1084" s="254"/>
    </row>
    <row r="1085" spans="1:18" s="46" customFormat="1" ht="102" customHeight="1">
      <c r="A1085" s="16" t="s">
        <v>951</v>
      </c>
      <c r="B1085" s="14">
        <v>793</v>
      </c>
      <c r="C1085" s="15" t="s">
        <v>19</v>
      </c>
      <c r="D1085" s="15" t="s">
        <v>54</v>
      </c>
      <c r="E1085" s="15" t="s">
        <v>950</v>
      </c>
      <c r="F1085" s="15"/>
      <c r="G1085" s="74">
        <f t="shared" ref="G1085:I1086" si="280">G1086</f>
        <v>59232</v>
      </c>
      <c r="H1085" s="74">
        <f t="shared" si="280"/>
        <v>0</v>
      </c>
      <c r="I1085" s="74">
        <f t="shared" si="280"/>
        <v>0</v>
      </c>
      <c r="J1085" s="209"/>
      <c r="K1085" s="254"/>
      <c r="L1085" s="254"/>
      <c r="M1085" s="254"/>
      <c r="N1085" s="254"/>
      <c r="O1085" s="254"/>
      <c r="P1085" s="254"/>
      <c r="Q1085" s="254"/>
      <c r="R1085" s="254"/>
    </row>
    <row r="1086" spans="1:18" s="46" customFormat="1" ht="27" customHeight="1">
      <c r="A1086" s="16" t="s">
        <v>324</v>
      </c>
      <c r="B1086" s="14">
        <v>793</v>
      </c>
      <c r="C1086" s="15" t="s">
        <v>19</v>
      </c>
      <c r="D1086" s="15" t="s">
        <v>54</v>
      </c>
      <c r="E1086" s="15" t="s">
        <v>950</v>
      </c>
      <c r="F1086" s="15" t="s">
        <v>37</v>
      </c>
      <c r="G1086" s="74">
        <f t="shared" si="280"/>
        <v>59232</v>
      </c>
      <c r="H1086" s="74">
        <f t="shared" si="280"/>
        <v>0</v>
      </c>
      <c r="I1086" s="74">
        <f t="shared" si="280"/>
        <v>0</v>
      </c>
      <c r="J1086" s="209"/>
      <c r="K1086" s="254"/>
      <c r="L1086" s="254"/>
      <c r="M1086" s="254"/>
      <c r="N1086" s="254"/>
      <c r="O1086" s="254"/>
      <c r="P1086" s="254"/>
      <c r="Q1086" s="254"/>
      <c r="R1086" s="254"/>
    </row>
    <row r="1087" spans="1:18" s="46" customFormat="1" ht="25.5">
      <c r="A1087" s="16" t="s">
        <v>38</v>
      </c>
      <c r="B1087" s="14">
        <v>793</v>
      </c>
      <c r="C1087" s="15" t="s">
        <v>19</v>
      </c>
      <c r="D1087" s="15" t="s">
        <v>54</v>
      </c>
      <c r="E1087" s="15" t="s">
        <v>950</v>
      </c>
      <c r="F1087" s="15" t="s">
        <v>39</v>
      </c>
      <c r="G1087" s="74">
        <f>58525+707</f>
        <v>59232</v>
      </c>
      <c r="H1087" s="74">
        <v>0</v>
      </c>
      <c r="I1087" s="74">
        <v>0</v>
      </c>
      <c r="J1087" s="209"/>
      <c r="K1087" s="254"/>
      <c r="L1087" s="254"/>
      <c r="M1087" s="254"/>
      <c r="N1087" s="254"/>
      <c r="O1087" s="254"/>
      <c r="P1087" s="254"/>
      <c r="Q1087" s="254"/>
      <c r="R1087" s="254"/>
    </row>
    <row r="1088" spans="1:18" s="46" customFormat="1">
      <c r="A1088" s="16" t="s">
        <v>277</v>
      </c>
      <c r="B1088" s="14">
        <v>793</v>
      </c>
      <c r="C1088" s="15" t="s">
        <v>19</v>
      </c>
      <c r="D1088" s="15" t="s">
        <v>173</v>
      </c>
      <c r="E1088" s="15"/>
      <c r="F1088" s="15"/>
      <c r="G1088" s="74">
        <f t="shared" ref="G1088:I1096" si="281">G1089</f>
        <v>132378.4</v>
      </c>
      <c r="H1088" s="74">
        <f t="shared" si="281"/>
        <v>4171.8599999999997</v>
      </c>
      <c r="I1088" s="74">
        <f t="shared" si="281"/>
        <v>3719.99</v>
      </c>
      <c r="J1088" s="209"/>
      <c r="K1088" s="254"/>
      <c r="L1088" s="254"/>
      <c r="M1088" s="254"/>
      <c r="N1088" s="254"/>
      <c r="O1088" s="254"/>
      <c r="P1088" s="254"/>
      <c r="Q1088" s="254"/>
      <c r="R1088" s="254"/>
    </row>
    <row r="1089" spans="1:18" s="46" customFormat="1">
      <c r="A1089" s="16" t="s">
        <v>278</v>
      </c>
      <c r="B1089" s="14">
        <v>793</v>
      </c>
      <c r="C1089" s="15" t="s">
        <v>19</v>
      </c>
      <c r="D1089" s="15" t="s">
        <v>173</v>
      </c>
      <c r="E1089" s="15" t="s">
        <v>279</v>
      </c>
      <c r="F1089" s="15"/>
      <c r="G1089" s="74">
        <f t="shared" si="281"/>
        <v>132378.4</v>
      </c>
      <c r="H1089" s="74">
        <f t="shared" si="281"/>
        <v>4171.8599999999997</v>
      </c>
      <c r="I1089" s="74">
        <f t="shared" si="281"/>
        <v>3719.99</v>
      </c>
      <c r="J1089" s="209"/>
      <c r="K1089" s="254"/>
      <c r="L1089" s="254"/>
      <c r="M1089" s="254"/>
      <c r="N1089" s="254"/>
      <c r="O1089" s="254"/>
      <c r="P1089" s="254"/>
      <c r="Q1089" s="254"/>
      <c r="R1089" s="254"/>
    </row>
    <row r="1090" spans="1:18" s="46" customFormat="1" ht="51">
      <c r="A1090" s="16" t="s">
        <v>281</v>
      </c>
      <c r="B1090" s="14">
        <v>793</v>
      </c>
      <c r="C1090" s="15" t="s">
        <v>19</v>
      </c>
      <c r="D1090" s="15" t="s">
        <v>173</v>
      </c>
      <c r="E1090" s="15" t="s">
        <v>375</v>
      </c>
      <c r="F1090" s="15"/>
      <c r="G1090" s="74">
        <f t="shared" si="281"/>
        <v>132378.4</v>
      </c>
      <c r="H1090" s="74">
        <f t="shared" si="281"/>
        <v>4171.8599999999997</v>
      </c>
      <c r="I1090" s="74">
        <f t="shared" si="281"/>
        <v>3719.99</v>
      </c>
      <c r="J1090" s="209"/>
      <c r="K1090" s="254"/>
      <c r="L1090" s="254"/>
      <c r="M1090" s="254"/>
      <c r="N1090" s="254"/>
      <c r="O1090" s="254"/>
      <c r="P1090" s="254"/>
      <c r="Q1090" s="254"/>
      <c r="R1090" s="254"/>
    </row>
    <row r="1091" spans="1:18" s="46" customFormat="1" ht="27.75" customHeight="1">
      <c r="A1091" s="16" t="s">
        <v>324</v>
      </c>
      <c r="B1091" s="14">
        <v>793</v>
      </c>
      <c r="C1091" s="15" t="s">
        <v>19</v>
      </c>
      <c r="D1091" s="15" t="s">
        <v>173</v>
      </c>
      <c r="E1091" s="15" t="s">
        <v>375</v>
      </c>
      <c r="F1091" s="15" t="s">
        <v>37</v>
      </c>
      <c r="G1091" s="74">
        <f t="shared" si="281"/>
        <v>132378.4</v>
      </c>
      <c r="H1091" s="74">
        <f t="shared" si="281"/>
        <v>4171.8599999999997</v>
      </c>
      <c r="I1091" s="74">
        <f t="shared" si="281"/>
        <v>3719.99</v>
      </c>
      <c r="J1091" s="209"/>
      <c r="K1091" s="254"/>
      <c r="L1091" s="254"/>
      <c r="M1091" s="254"/>
      <c r="N1091" s="254"/>
      <c r="O1091" s="254"/>
      <c r="P1091" s="254"/>
      <c r="Q1091" s="254"/>
      <c r="R1091" s="254"/>
    </row>
    <row r="1092" spans="1:18" s="46" customFormat="1" ht="25.5">
      <c r="A1092" s="16" t="s">
        <v>38</v>
      </c>
      <c r="B1092" s="14">
        <v>793</v>
      </c>
      <c r="C1092" s="15" t="s">
        <v>19</v>
      </c>
      <c r="D1092" s="15" t="s">
        <v>173</v>
      </c>
      <c r="E1092" s="15" t="s">
        <v>375</v>
      </c>
      <c r="F1092" s="15" t="s">
        <v>39</v>
      </c>
      <c r="G1092" s="74">
        <v>132378.4</v>
      </c>
      <c r="H1092" s="74">
        <v>4171.8599999999997</v>
      </c>
      <c r="I1092" s="74">
        <v>3719.99</v>
      </c>
      <c r="J1092" s="209"/>
      <c r="K1092" s="254"/>
      <c r="L1092" s="254"/>
      <c r="M1092" s="254"/>
      <c r="N1092" s="254"/>
      <c r="O1092" s="254"/>
      <c r="P1092" s="254"/>
      <c r="Q1092" s="254"/>
      <c r="R1092" s="254"/>
    </row>
    <row r="1093" spans="1:18" s="46" customFormat="1" hidden="1">
      <c r="A1093" s="16" t="s">
        <v>812</v>
      </c>
      <c r="B1093" s="14">
        <v>793</v>
      </c>
      <c r="C1093" s="15" t="s">
        <v>19</v>
      </c>
      <c r="D1093" s="15" t="s">
        <v>26</v>
      </c>
      <c r="E1093" s="15"/>
      <c r="F1093" s="15"/>
      <c r="G1093" s="74">
        <f>G1094</f>
        <v>0</v>
      </c>
      <c r="H1093" s="74">
        <f t="shared" ref="H1093:I1093" si="282">H1094</f>
        <v>0</v>
      </c>
      <c r="I1093" s="74">
        <f t="shared" si="282"/>
        <v>0</v>
      </c>
      <c r="J1093" s="209"/>
      <c r="K1093" s="254"/>
      <c r="L1093" s="254"/>
      <c r="M1093" s="254"/>
      <c r="N1093" s="254"/>
      <c r="O1093" s="254"/>
      <c r="P1093" s="254"/>
      <c r="Q1093" s="254"/>
      <c r="R1093" s="254"/>
    </row>
    <row r="1094" spans="1:18" s="46" customFormat="1" hidden="1">
      <c r="A1094" s="16" t="s">
        <v>278</v>
      </c>
      <c r="B1094" s="14">
        <v>793</v>
      </c>
      <c r="C1094" s="15" t="s">
        <v>19</v>
      </c>
      <c r="D1094" s="15" t="s">
        <v>26</v>
      </c>
      <c r="E1094" s="15" t="s">
        <v>279</v>
      </c>
      <c r="F1094" s="15"/>
      <c r="G1094" s="74">
        <f t="shared" si="281"/>
        <v>0</v>
      </c>
      <c r="H1094" s="74">
        <f t="shared" si="281"/>
        <v>0</v>
      </c>
      <c r="I1094" s="74">
        <f t="shared" si="281"/>
        <v>0</v>
      </c>
      <c r="J1094" s="209"/>
      <c r="K1094" s="254"/>
      <c r="L1094" s="254"/>
      <c r="M1094" s="254"/>
      <c r="N1094" s="254"/>
      <c r="O1094" s="254"/>
      <c r="P1094" s="254"/>
      <c r="Q1094" s="254"/>
      <c r="R1094" s="254"/>
    </row>
    <row r="1095" spans="1:18" s="46" customFormat="1" ht="48" hidden="1" customHeight="1">
      <c r="A1095" s="16" t="s">
        <v>811</v>
      </c>
      <c r="B1095" s="14">
        <v>793</v>
      </c>
      <c r="C1095" s="15" t="s">
        <v>19</v>
      </c>
      <c r="D1095" s="15" t="s">
        <v>26</v>
      </c>
      <c r="E1095" s="15" t="s">
        <v>809</v>
      </c>
      <c r="F1095" s="15"/>
      <c r="G1095" s="74">
        <f t="shared" si="281"/>
        <v>0</v>
      </c>
      <c r="H1095" s="74">
        <f t="shared" si="281"/>
        <v>0</v>
      </c>
      <c r="I1095" s="74">
        <f t="shared" si="281"/>
        <v>0</v>
      </c>
      <c r="J1095" s="209"/>
      <c r="K1095" s="254"/>
      <c r="L1095" s="254"/>
      <c r="M1095" s="254"/>
      <c r="N1095" s="254"/>
      <c r="O1095" s="254"/>
      <c r="P1095" s="254"/>
      <c r="Q1095" s="254"/>
      <c r="R1095" s="254"/>
    </row>
    <row r="1096" spans="1:18" s="46" customFormat="1" ht="29.25" hidden="1" customHeight="1">
      <c r="A1096" s="16" t="s">
        <v>63</v>
      </c>
      <c r="B1096" s="14">
        <v>793</v>
      </c>
      <c r="C1096" s="15" t="s">
        <v>19</v>
      </c>
      <c r="D1096" s="15" t="s">
        <v>26</v>
      </c>
      <c r="E1096" s="15" t="s">
        <v>809</v>
      </c>
      <c r="F1096" s="15" t="s">
        <v>64</v>
      </c>
      <c r="G1096" s="74">
        <f t="shared" si="281"/>
        <v>0</v>
      </c>
      <c r="H1096" s="74">
        <f t="shared" si="281"/>
        <v>0</v>
      </c>
      <c r="I1096" s="74">
        <f t="shared" si="281"/>
        <v>0</v>
      </c>
      <c r="J1096" s="209"/>
      <c r="K1096" s="254"/>
      <c r="L1096" s="254"/>
      <c r="M1096" s="254"/>
      <c r="N1096" s="254"/>
      <c r="O1096" s="254"/>
      <c r="P1096" s="254"/>
      <c r="Q1096" s="254"/>
      <c r="R1096" s="254"/>
    </row>
    <row r="1097" spans="1:18" s="46" customFormat="1" hidden="1">
      <c r="A1097" s="16" t="s">
        <v>810</v>
      </c>
      <c r="B1097" s="14">
        <v>793</v>
      </c>
      <c r="C1097" s="15" t="s">
        <v>19</v>
      </c>
      <c r="D1097" s="15" t="s">
        <v>26</v>
      </c>
      <c r="E1097" s="15" t="s">
        <v>809</v>
      </c>
      <c r="F1097" s="15" t="s">
        <v>808</v>
      </c>
      <c r="G1097" s="74"/>
      <c r="H1097" s="74"/>
      <c r="I1097" s="74"/>
      <c r="J1097" s="209"/>
      <c r="K1097" s="254"/>
      <c r="L1097" s="254"/>
      <c r="M1097" s="254"/>
      <c r="N1097" s="254"/>
      <c r="O1097" s="254"/>
      <c r="P1097" s="254"/>
      <c r="Q1097" s="254"/>
      <c r="R1097" s="254"/>
    </row>
    <row r="1098" spans="1:18" s="18" customFormat="1">
      <c r="A1098" s="40" t="s">
        <v>332</v>
      </c>
      <c r="B1098" s="14">
        <v>793</v>
      </c>
      <c r="C1098" s="15" t="s">
        <v>19</v>
      </c>
      <c r="D1098" s="15" t="s">
        <v>72</v>
      </c>
      <c r="E1098" s="15"/>
      <c r="F1098" s="15"/>
      <c r="G1098" s="74">
        <f t="shared" ref="G1098:I1101" si="283">G1099</f>
        <v>980000</v>
      </c>
      <c r="H1098" s="74">
        <f t="shared" si="283"/>
        <v>1000000</v>
      </c>
      <c r="I1098" s="74">
        <f t="shared" si="283"/>
        <v>1000000</v>
      </c>
      <c r="J1098" s="209"/>
      <c r="K1098" s="232"/>
      <c r="L1098" s="232"/>
      <c r="M1098" s="232"/>
      <c r="N1098" s="232"/>
      <c r="O1098" s="232"/>
      <c r="P1098" s="232"/>
      <c r="Q1098" s="232"/>
      <c r="R1098" s="232"/>
    </row>
    <row r="1099" spans="1:18" s="28" customFormat="1" ht="24.75" customHeight="1">
      <c r="A1099" s="37" t="s">
        <v>169</v>
      </c>
      <c r="B1099" s="14">
        <v>793</v>
      </c>
      <c r="C1099" s="15" t="s">
        <v>19</v>
      </c>
      <c r="D1099" s="15" t="s">
        <v>72</v>
      </c>
      <c r="E1099" s="15" t="s">
        <v>234</v>
      </c>
      <c r="F1099" s="39"/>
      <c r="G1099" s="74">
        <f t="shared" si="283"/>
        <v>980000</v>
      </c>
      <c r="H1099" s="74">
        <f t="shared" si="283"/>
        <v>1000000</v>
      </c>
      <c r="I1099" s="74">
        <f t="shared" si="283"/>
        <v>1000000</v>
      </c>
      <c r="J1099" s="209"/>
      <c r="K1099" s="236"/>
      <c r="L1099" s="236"/>
      <c r="M1099" s="236"/>
      <c r="N1099" s="236"/>
      <c r="O1099" s="236"/>
      <c r="P1099" s="236"/>
      <c r="Q1099" s="236"/>
      <c r="R1099" s="236"/>
    </row>
    <row r="1100" spans="1:18" ht="25.5">
      <c r="A1100" s="37" t="s">
        <v>169</v>
      </c>
      <c r="B1100" s="14">
        <v>793</v>
      </c>
      <c r="C1100" s="15" t="s">
        <v>19</v>
      </c>
      <c r="D1100" s="15" t="s">
        <v>72</v>
      </c>
      <c r="E1100" s="15" t="s">
        <v>276</v>
      </c>
      <c r="F1100" s="14"/>
      <c r="G1100" s="74">
        <f t="shared" si="283"/>
        <v>980000</v>
      </c>
      <c r="H1100" s="74">
        <f t="shared" si="283"/>
        <v>1000000</v>
      </c>
      <c r="I1100" s="74">
        <f t="shared" si="283"/>
        <v>1000000</v>
      </c>
      <c r="J1100" s="209"/>
    </row>
    <row r="1101" spans="1:18">
      <c r="A1101" s="16" t="s">
        <v>63</v>
      </c>
      <c r="B1101" s="14">
        <v>793</v>
      </c>
      <c r="C1101" s="15" t="s">
        <v>19</v>
      </c>
      <c r="D1101" s="15" t="s">
        <v>72</v>
      </c>
      <c r="E1101" s="15" t="s">
        <v>276</v>
      </c>
      <c r="F1101" s="15" t="s">
        <v>64</v>
      </c>
      <c r="G1101" s="74">
        <f t="shared" si="283"/>
        <v>980000</v>
      </c>
      <c r="H1101" s="74">
        <f t="shared" si="283"/>
        <v>1000000</v>
      </c>
      <c r="I1101" s="74">
        <f t="shared" si="283"/>
        <v>1000000</v>
      </c>
      <c r="J1101" s="209"/>
    </row>
    <row r="1102" spans="1:18">
      <c r="A1102" s="16" t="s">
        <v>180</v>
      </c>
      <c r="B1102" s="14">
        <v>793</v>
      </c>
      <c r="C1102" s="15" t="s">
        <v>19</v>
      </c>
      <c r="D1102" s="15" t="s">
        <v>72</v>
      </c>
      <c r="E1102" s="15" t="s">
        <v>276</v>
      </c>
      <c r="F1102" s="15" t="s">
        <v>181</v>
      </c>
      <c r="G1102" s="74">
        <v>980000</v>
      </c>
      <c r="H1102" s="74">
        <v>1000000</v>
      </c>
      <c r="I1102" s="74">
        <v>1000000</v>
      </c>
      <c r="J1102" s="209"/>
    </row>
    <row r="1103" spans="1:18">
      <c r="A1103" s="40" t="s">
        <v>22</v>
      </c>
      <c r="B1103" s="14">
        <v>793</v>
      </c>
      <c r="C1103" s="15" t="s">
        <v>19</v>
      </c>
      <c r="D1103" s="15" t="s">
        <v>23</v>
      </c>
      <c r="E1103" s="15"/>
      <c r="F1103" s="15"/>
      <c r="G1103" s="74">
        <f>G1104+G1151+G1162+G1135+G1128+G1178</f>
        <v>21271484.610000003</v>
      </c>
      <c r="H1103" s="74">
        <f>H1104+H1151+H1162+H1135+H1128</f>
        <v>19599179.489999998</v>
      </c>
      <c r="I1103" s="74">
        <f>I1104+I1151+I1162+I1135+I1128</f>
        <v>20697384.629999999</v>
      </c>
      <c r="J1103" s="209"/>
    </row>
    <row r="1104" spans="1:18" s="33" customFormat="1" ht="51">
      <c r="A1104" s="16" t="s">
        <v>473</v>
      </c>
      <c r="B1104" s="14">
        <v>793</v>
      </c>
      <c r="C1104" s="15" t="s">
        <v>19</v>
      </c>
      <c r="D1104" s="15" t="s">
        <v>23</v>
      </c>
      <c r="E1104" s="14" t="s">
        <v>248</v>
      </c>
      <c r="F1104" s="15"/>
      <c r="G1104" s="74">
        <f>G1105+G1108+G1118+G1125+G1113</f>
        <v>2687009.99</v>
      </c>
      <c r="H1104" s="74">
        <f t="shared" ref="H1104:I1104" si="284">H1105+H1108+H1118+H1125+H1113</f>
        <v>1262498.49</v>
      </c>
      <c r="I1104" s="74">
        <f t="shared" si="284"/>
        <v>2222880.63</v>
      </c>
      <c r="J1104" s="209"/>
      <c r="K1104" s="243"/>
      <c r="L1104" s="243"/>
      <c r="M1104" s="243"/>
      <c r="N1104" s="243"/>
      <c r="O1104" s="243"/>
      <c r="P1104" s="243"/>
      <c r="Q1104" s="243"/>
      <c r="R1104" s="243"/>
    </row>
    <row r="1105" spans="1:18" s="33" customFormat="1" ht="27.75" customHeight="1">
      <c r="A1105" s="16" t="s">
        <v>188</v>
      </c>
      <c r="B1105" s="14">
        <v>793</v>
      </c>
      <c r="C1105" s="15" t="s">
        <v>19</v>
      </c>
      <c r="D1105" s="15" t="s">
        <v>23</v>
      </c>
      <c r="E1105" s="15" t="s">
        <v>383</v>
      </c>
      <c r="F1105" s="15"/>
      <c r="G1105" s="74">
        <f t="shared" ref="G1105:I1106" si="285">G1106</f>
        <v>500000</v>
      </c>
      <c r="H1105" s="74">
        <f>H1106</f>
        <v>500000</v>
      </c>
      <c r="I1105" s="74">
        <f t="shared" si="285"/>
        <v>500000</v>
      </c>
      <c r="J1105" s="209"/>
      <c r="K1105" s="243"/>
      <c r="L1105" s="243"/>
      <c r="M1105" s="243"/>
      <c r="N1105" s="243"/>
      <c r="O1105" s="243"/>
      <c r="P1105" s="243"/>
      <c r="Q1105" s="243"/>
      <c r="R1105" s="243"/>
    </row>
    <row r="1106" spans="1:18" s="33" customFormat="1" ht="28.5" customHeight="1">
      <c r="A1106" s="16" t="s">
        <v>30</v>
      </c>
      <c r="B1106" s="14">
        <v>793</v>
      </c>
      <c r="C1106" s="15" t="s">
        <v>19</v>
      </c>
      <c r="D1106" s="15" t="s">
        <v>23</v>
      </c>
      <c r="E1106" s="15" t="s">
        <v>383</v>
      </c>
      <c r="F1106" s="15" t="s">
        <v>31</v>
      </c>
      <c r="G1106" s="74">
        <f t="shared" si="285"/>
        <v>500000</v>
      </c>
      <c r="H1106" s="74">
        <f t="shared" si="285"/>
        <v>500000</v>
      </c>
      <c r="I1106" s="74">
        <f t="shared" si="285"/>
        <v>500000</v>
      </c>
      <c r="J1106" s="209"/>
      <c r="K1106" s="243"/>
      <c r="L1106" s="243"/>
      <c r="M1106" s="243"/>
      <c r="N1106" s="243"/>
      <c r="O1106" s="243"/>
      <c r="P1106" s="243"/>
      <c r="Q1106" s="243"/>
      <c r="R1106" s="243"/>
    </row>
    <row r="1107" spans="1:18" s="33" customFormat="1" ht="45.75" customHeight="1">
      <c r="A1107" s="16" t="s">
        <v>9</v>
      </c>
      <c r="B1107" s="14">
        <v>793</v>
      </c>
      <c r="C1107" s="15" t="s">
        <v>19</v>
      </c>
      <c r="D1107" s="15" t="s">
        <v>23</v>
      </c>
      <c r="E1107" s="15" t="s">
        <v>383</v>
      </c>
      <c r="F1107" s="15" t="s">
        <v>8</v>
      </c>
      <c r="G1107" s="74">
        <v>500000</v>
      </c>
      <c r="H1107" s="74">
        <v>500000</v>
      </c>
      <c r="I1107" s="74">
        <v>500000</v>
      </c>
      <c r="J1107" s="209"/>
      <c r="K1107" s="243"/>
      <c r="L1107" s="243"/>
      <c r="M1107" s="243"/>
      <c r="N1107" s="243"/>
      <c r="O1107" s="243"/>
      <c r="P1107" s="243"/>
      <c r="Q1107" s="243"/>
      <c r="R1107" s="243"/>
    </row>
    <row r="1108" spans="1:18" ht="27.75" customHeight="1">
      <c r="A1108" s="119" t="s">
        <v>435</v>
      </c>
      <c r="B1108" s="14">
        <v>793</v>
      </c>
      <c r="C1108" s="15" t="s">
        <v>19</v>
      </c>
      <c r="D1108" s="15" t="s">
        <v>23</v>
      </c>
      <c r="E1108" s="15" t="s">
        <v>384</v>
      </c>
      <c r="F1108" s="15"/>
      <c r="G1108" s="74">
        <f>G1109+G1111</f>
        <v>1982009.99</v>
      </c>
      <c r="H1108" s="74">
        <f t="shared" ref="H1108:I1108" si="286">H1109+H1111</f>
        <v>507498.49</v>
      </c>
      <c r="I1108" s="74">
        <f t="shared" si="286"/>
        <v>1467880.63</v>
      </c>
      <c r="J1108" s="209"/>
    </row>
    <row r="1109" spans="1:18" ht="19.5" hidden="1" customHeight="1">
      <c r="A1109" s="16" t="s">
        <v>156</v>
      </c>
      <c r="B1109" s="14">
        <v>793</v>
      </c>
      <c r="C1109" s="15" t="s">
        <v>19</v>
      </c>
      <c r="D1109" s="15" t="s">
        <v>23</v>
      </c>
      <c r="E1109" s="15" t="s">
        <v>384</v>
      </c>
      <c r="F1109" s="15" t="s">
        <v>157</v>
      </c>
      <c r="G1109" s="74">
        <f>G1110</f>
        <v>0</v>
      </c>
      <c r="H1109" s="74">
        <f t="shared" ref="H1109:I1111" si="287">H1110</f>
        <v>0</v>
      </c>
      <c r="I1109" s="74">
        <f t="shared" si="287"/>
        <v>0</v>
      </c>
      <c r="J1109" s="209"/>
    </row>
    <row r="1110" spans="1:18" ht="12" hidden="1" customHeight="1">
      <c r="A1110" s="16" t="s">
        <v>178</v>
      </c>
      <c r="B1110" s="14">
        <v>793</v>
      </c>
      <c r="C1110" s="15" t="s">
        <v>19</v>
      </c>
      <c r="D1110" s="15" t="s">
        <v>23</v>
      </c>
      <c r="E1110" s="15" t="s">
        <v>384</v>
      </c>
      <c r="F1110" s="15" t="s">
        <v>179</v>
      </c>
      <c r="G1110" s="74"/>
      <c r="H1110" s="74"/>
      <c r="I1110" s="74"/>
      <c r="J1110" s="209"/>
    </row>
    <row r="1111" spans="1:18" ht="16.5" customHeight="1">
      <c r="A1111" s="86" t="s">
        <v>63</v>
      </c>
      <c r="B1111" s="14">
        <v>793</v>
      </c>
      <c r="C1111" s="15" t="s">
        <v>19</v>
      </c>
      <c r="D1111" s="15" t="s">
        <v>23</v>
      </c>
      <c r="E1111" s="15" t="s">
        <v>384</v>
      </c>
      <c r="F1111" s="15" t="s">
        <v>64</v>
      </c>
      <c r="G1111" s="74">
        <f>G1112</f>
        <v>1982009.99</v>
      </c>
      <c r="H1111" s="74">
        <f t="shared" si="287"/>
        <v>507498.49</v>
      </c>
      <c r="I1111" s="74">
        <f t="shared" si="287"/>
        <v>1467880.63</v>
      </c>
      <c r="J1111" s="209"/>
    </row>
    <row r="1112" spans="1:18" ht="17.25" customHeight="1">
      <c r="A1112" s="86" t="s">
        <v>180</v>
      </c>
      <c r="B1112" s="14">
        <v>793</v>
      </c>
      <c r="C1112" s="15" t="s">
        <v>19</v>
      </c>
      <c r="D1112" s="15" t="s">
        <v>23</v>
      </c>
      <c r="E1112" s="15" t="s">
        <v>384</v>
      </c>
      <c r="F1112" s="15" t="s">
        <v>181</v>
      </c>
      <c r="G1112" s="74">
        <f>1482009.99+500000</f>
        <v>1982009.99</v>
      </c>
      <c r="H1112" s="74">
        <f>7498.49+500000</f>
        <v>507498.49</v>
      </c>
      <c r="I1112" s="74">
        <f>967880.63+500000</f>
        <v>1467880.63</v>
      </c>
      <c r="J1112" s="209"/>
    </row>
    <row r="1113" spans="1:18" ht="27.75" customHeight="1">
      <c r="A1113" s="119" t="s">
        <v>917</v>
      </c>
      <c r="B1113" s="14">
        <v>793</v>
      </c>
      <c r="C1113" s="15" t="s">
        <v>19</v>
      </c>
      <c r="D1113" s="15" t="s">
        <v>23</v>
      </c>
      <c r="E1113" s="15" t="s">
        <v>877</v>
      </c>
      <c r="F1113" s="15"/>
      <c r="G1113" s="74">
        <f>G1114+G1116</f>
        <v>100000</v>
      </c>
      <c r="H1113" s="74">
        <f t="shared" ref="H1113:I1113" si="288">H1114+H1116</f>
        <v>100000</v>
      </c>
      <c r="I1113" s="74">
        <f t="shared" si="288"/>
        <v>100000</v>
      </c>
      <c r="J1113" s="209"/>
    </row>
    <row r="1114" spans="1:18" ht="19.5" hidden="1" customHeight="1">
      <c r="A1114" s="16" t="s">
        <v>156</v>
      </c>
      <c r="B1114" s="14">
        <v>793</v>
      </c>
      <c r="C1114" s="15" t="s">
        <v>19</v>
      </c>
      <c r="D1114" s="15" t="s">
        <v>23</v>
      </c>
      <c r="E1114" s="15" t="s">
        <v>384</v>
      </c>
      <c r="F1114" s="15" t="s">
        <v>157</v>
      </c>
      <c r="G1114" s="74">
        <f>G1115</f>
        <v>0</v>
      </c>
      <c r="H1114" s="74">
        <f t="shared" ref="H1114:I1116" si="289">H1115</f>
        <v>0</v>
      </c>
      <c r="I1114" s="74">
        <f t="shared" si="289"/>
        <v>0</v>
      </c>
      <c r="J1114" s="209"/>
    </row>
    <row r="1115" spans="1:18" ht="12" hidden="1" customHeight="1">
      <c r="A1115" s="16" t="s">
        <v>178</v>
      </c>
      <c r="B1115" s="14">
        <v>793</v>
      </c>
      <c r="C1115" s="15" t="s">
        <v>19</v>
      </c>
      <c r="D1115" s="15" t="s">
        <v>23</v>
      </c>
      <c r="E1115" s="15" t="s">
        <v>384</v>
      </c>
      <c r="F1115" s="15" t="s">
        <v>179</v>
      </c>
      <c r="G1115" s="74"/>
      <c r="H1115" s="74"/>
      <c r="I1115" s="74"/>
      <c r="J1115" s="209"/>
    </row>
    <row r="1116" spans="1:18" ht="16.5" customHeight="1">
      <c r="A1116" s="86" t="s">
        <v>63</v>
      </c>
      <c r="B1116" s="14">
        <v>793</v>
      </c>
      <c r="C1116" s="15" t="s">
        <v>19</v>
      </c>
      <c r="D1116" s="15" t="s">
        <v>23</v>
      </c>
      <c r="E1116" s="15" t="s">
        <v>877</v>
      </c>
      <c r="F1116" s="15" t="s">
        <v>64</v>
      </c>
      <c r="G1116" s="74">
        <f>G1117</f>
        <v>100000</v>
      </c>
      <c r="H1116" s="74">
        <f t="shared" si="289"/>
        <v>100000</v>
      </c>
      <c r="I1116" s="74">
        <f t="shared" si="289"/>
        <v>100000</v>
      </c>
      <c r="J1116" s="209"/>
    </row>
    <row r="1117" spans="1:18" ht="17.25" customHeight="1">
      <c r="A1117" s="86" t="s">
        <v>180</v>
      </c>
      <c r="B1117" s="14">
        <v>793</v>
      </c>
      <c r="C1117" s="15" t="s">
        <v>19</v>
      </c>
      <c r="D1117" s="15" t="s">
        <v>23</v>
      </c>
      <c r="E1117" s="15" t="s">
        <v>877</v>
      </c>
      <c r="F1117" s="15" t="s">
        <v>181</v>
      </c>
      <c r="G1117" s="74">
        <v>100000</v>
      </c>
      <c r="H1117" s="74">
        <v>100000</v>
      </c>
      <c r="I1117" s="74">
        <v>100000</v>
      </c>
      <c r="J1117" s="209"/>
    </row>
    <row r="1118" spans="1:18" ht="25.5" customHeight="1">
      <c r="A1118" s="16" t="s">
        <v>120</v>
      </c>
      <c r="B1118" s="14">
        <v>793</v>
      </c>
      <c r="C1118" s="15" t="s">
        <v>19</v>
      </c>
      <c r="D1118" s="15" t="s">
        <v>23</v>
      </c>
      <c r="E1118" s="15" t="s">
        <v>249</v>
      </c>
      <c r="F1118" s="15"/>
      <c r="G1118" s="74">
        <f>G1119+G1123+G1121</f>
        <v>105000</v>
      </c>
      <c r="H1118" s="74">
        <f t="shared" ref="H1118:I1118" si="290">H1119+H1123+H1121</f>
        <v>105000</v>
      </c>
      <c r="I1118" s="74">
        <f t="shared" si="290"/>
        <v>105000</v>
      </c>
      <c r="J1118" s="209"/>
    </row>
    <row r="1119" spans="1:18" ht="21.75" customHeight="1">
      <c r="A1119" s="16" t="s">
        <v>324</v>
      </c>
      <c r="B1119" s="14">
        <v>793</v>
      </c>
      <c r="C1119" s="15" t="s">
        <v>19</v>
      </c>
      <c r="D1119" s="15" t="s">
        <v>23</v>
      </c>
      <c r="E1119" s="15" t="s">
        <v>249</v>
      </c>
      <c r="F1119" s="15" t="s">
        <v>37</v>
      </c>
      <c r="G1119" s="74">
        <f>G1120</f>
        <v>70000</v>
      </c>
      <c r="H1119" s="74">
        <f>H1120</f>
        <v>70000</v>
      </c>
      <c r="I1119" s="74">
        <f>I1120</f>
        <v>70000</v>
      </c>
      <c r="J1119" s="209"/>
    </row>
    <row r="1120" spans="1:18" ht="25.5" customHeight="1">
      <c r="A1120" s="16" t="s">
        <v>38</v>
      </c>
      <c r="B1120" s="14">
        <v>793</v>
      </c>
      <c r="C1120" s="15" t="s">
        <v>19</v>
      </c>
      <c r="D1120" s="15" t="s">
        <v>23</v>
      </c>
      <c r="E1120" s="15" t="s">
        <v>249</v>
      </c>
      <c r="F1120" s="15" t="s">
        <v>39</v>
      </c>
      <c r="G1120" s="74">
        <v>70000</v>
      </c>
      <c r="H1120" s="74">
        <v>70000</v>
      </c>
      <c r="I1120" s="74">
        <v>70000</v>
      </c>
      <c r="J1120" s="209"/>
    </row>
    <row r="1121" spans="1:17" ht="25.5" hidden="1" customHeight="1">
      <c r="A1121" s="16" t="s">
        <v>30</v>
      </c>
      <c r="B1121" s="14">
        <v>793</v>
      </c>
      <c r="C1121" s="15" t="s">
        <v>19</v>
      </c>
      <c r="D1121" s="15" t="s">
        <v>23</v>
      </c>
      <c r="E1121" s="15" t="s">
        <v>249</v>
      </c>
      <c r="F1121" s="15" t="s">
        <v>31</v>
      </c>
      <c r="G1121" s="74">
        <f>G1122</f>
        <v>0</v>
      </c>
      <c r="H1121" s="74"/>
      <c r="I1121" s="74"/>
      <c r="J1121" s="209"/>
    </row>
    <row r="1122" spans="1:17" ht="25.5" hidden="1" customHeight="1">
      <c r="A1122" s="16" t="s">
        <v>9</v>
      </c>
      <c r="B1122" s="14">
        <v>793</v>
      </c>
      <c r="C1122" s="15" t="s">
        <v>19</v>
      </c>
      <c r="D1122" s="15" t="s">
        <v>23</v>
      </c>
      <c r="E1122" s="15" t="s">
        <v>249</v>
      </c>
      <c r="F1122" s="15" t="s">
        <v>8</v>
      </c>
      <c r="G1122" s="74"/>
      <c r="H1122" s="74"/>
      <c r="I1122" s="74"/>
      <c r="J1122" s="209"/>
    </row>
    <row r="1123" spans="1:17" ht="18.75" customHeight="1">
      <c r="A1123" s="16" t="s">
        <v>63</v>
      </c>
      <c r="B1123" s="14">
        <v>793</v>
      </c>
      <c r="C1123" s="15" t="s">
        <v>19</v>
      </c>
      <c r="D1123" s="15" t="s">
        <v>23</v>
      </c>
      <c r="E1123" s="15" t="s">
        <v>249</v>
      </c>
      <c r="F1123" s="15" t="s">
        <v>64</v>
      </c>
      <c r="G1123" s="74">
        <f>G1124</f>
        <v>35000</v>
      </c>
      <c r="H1123" s="74">
        <f t="shared" ref="H1123:I1123" si="291">H1124</f>
        <v>35000</v>
      </c>
      <c r="I1123" s="74">
        <f t="shared" si="291"/>
        <v>35000</v>
      </c>
      <c r="J1123" s="209"/>
    </row>
    <row r="1124" spans="1:17" ht="19.5" customHeight="1">
      <c r="A1124" s="16" t="s">
        <v>144</v>
      </c>
      <c r="B1124" s="14">
        <v>793</v>
      </c>
      <c r="C1124" s="15" t="s">
        <v>19</v>
      </c>
      <c r="D1124" s="15" t="s">
        <v>23</v>
      </c>
      <c r="E1124" s="15" t="s">
        <v>249</v>
      </c>
      <c r="F1124" s="15" t="s">
        <v>67</v>
      </c>
      <c r="G1124" s="74">
        <v>35000</v>
      </c>
      <c r="H1124" s="74">
        <v>35000</v>
      </c>
      <c r="I1124" s="74">
        <v>35000</v>
      </c>
      <c r="J1124" s="209"/>
    </row>
    <row r="1125" spans="1:17" ht="16.5" customHeight="1">
      <c r="A1125" s="16" t="s">
        <v>448</v>
      </c>
      <c r="B1125" s="14">
        <v>793</v>
      </c>
      <c r="C1125" s="15" t="s">
        <v>19</v>
      </c>
      <c r="D1125" s="15" t="s">
        <v>23</v>
      </c>
      <c r="E1125" s="15" t="s">
        <v>449</v>
      </c>
      <c r="F1125" s="15"/>
      <c r="G1125" s="74">
        <f>G1126</f>
        <v>0</v>
      </c>
      <c r="H1125" s="74">
        <f t="shared" ref="H1125:I1125" si="292">H1126</f>
        <v>50000</v>
      </c>
      <c r="I1125" s="74">
        <f t="shared" si="292"/>
        <v>50000</v>
      </c>
      <c r="J1125" s="209"/>
    </row>
    <row r="1126" spans="1:17" ht="25.5" customHeight="1">
      <c r="A1126" s="16" t="s">
        <v>324</v>
      </c>
      <c r="B1126" s="14">
        <v>793</v>
      </c>
      <c r="C1126" s="15" t="s">
        <v>19</v>
      </c>
      <c r="D1126" s="15" t="s">
        <v>23</v>
      </c>
      <c r="E1126" s="15" t="s">
        <v>449</v>
      </c>
      <c r="F1126" s="15" t="s">
        <v>37</v>
      </c>
      <c r="G1126" s="74">
        <f>G1127</f>
        <v>0</v>
      </c>
      <c r="H1126" s="74">
        <f>H1127</f>
        <v>50000</v>
      </c>
      <c r="I1126" s="74">
        <f>I1127</f>
        <v>50000</v>
      </c>
      <c r="J1126" s="209"/>
    </row>
    <row r="1127" spans="1:17" ht="25.5" customHeight="1">
      <c r="A1127" s="16" t="s">
        <v>38</v>
      </c>
      <c r="B1127" s="14">
        <v>793</v>
      </c>
      <c r="C1127" s="15" t="s">
        <v>19</v>
      </c>
      <c r="D1127" s="15" t="s">
        <v>23</v>
      </c>
      <c r="E1127" s="15" t="s">
        <v>449</v>
      </c>
      <c r="F1127" s="15" t="s">
        <v>39</v>
      </c>
      <c r="G1127" s="74">
        <v>0</v>
      </c>
      <c r="H1127" s="74">
        <v>50000</v>
      </c>
      <c r="I1127" s="74">
        <v>50000</v>
      </c>
      <c r="J1127" s="209"/>
    </row>
    <row r="1128" spans="1:17" ht="25.5" customHeight="1">
      <c r="A1128" s="16" t="s">
        <v>602</v>
      </c>
      <c r="B1128" s="14">
        <v>793</v>
      </c>
      <c r="C1128" s="15" t="s">
        <v>19</v>
      </c>
      <c r="D1128" s="15" t="s">
        <v>23</v>
      </c>
      <c r="E1128" s="15" t="s">
        <v>193</v>
      </c>
      <c r="F1128" s="15"/>
      <c r="G1128" s="74">
        <f>G1129+G1132</f>
        <v>42300</v>
      </c>
      <c r="H1128" s="74">
        <f t="shared" ref="H1128:I1128" si="293">H1129+H1132</f>
        <v>42300</v>
      </c>
      <c r="I1128" s="74">
        <f t="shared" si="293"/>
        <v>42300</v>
      </c>
      <c r="J1128" s="209"/>
    </row>
    <row r="1129" spans="1:17" ht="30.75" customHeight="1">
      <c r="A1129" s="16" t="s">
        <v>665</v>
      </c>
      <c r="B1129" s="14">
        <v>793</v>
      </c>
      <c r="C1129" s="15" t="s">
        <v>19</v>
      </c>
      <c r="D1129" s="15" t="s">
        <v>23</v>
      </c>
      <c r="E1129" s="15" t="s">
        <v>758</v>
      </c>
      <c r="F1129" s="15"/>
      <c r="G1129" s="74">
        <f>G1130</f>
        <v>42300</v>
      </c>
      <c r="H1129" s="74">
        <f t="shared" ref="H1129:I1129" si="294">H1130</f>
        <v>42300</v>
      </c>
      <c r="I1129" s="74">
        <f t="shared" si="294"/>
        <v>42300</v>
      </c>
      <c r="J1129" s="209"/>
    </row>
    <row r="1130" spans="1:17" ht="19.5" customHeight="1">
      <c r="A1130" s="16" t="s">
        <v>324</v>
      </c>
      <c r="B1130" s="14">
        <v>793</v>
      </c>
      <c r="C1130" s="15" t="s">
        <v>19</v>
      </c>
      <c r="D1130" s="15" t="s">
        <v>23</v>
      </c>
      <c r="E1130" s="15" t="s">
        <v>758</v>
      </c>
      <c r="F1130" s="15" t="s">
        <v>37</v>
      </c>
      <c r="G1130" s="74">
        <f>G1131</f>
        <v>42300</v>
      </c>
      <c r="H1130" s="74">
        <f t="shared" ref="H1130:I1130" si="295">H1131</f>
        <v>42300</v>
      </c>
      <c r="I1130" s="74">
        <f t="shared" si="295"/>
        <v>42300</v>
      </c>
      <c r="J1130" s="209"/>
    </row>
    <row r="1131" spans="1:17" ht="25.5" customHeight="1">
      <c r="A1131" s="16" t="s">
        <v>38</v>
      </c>
      <c r="B1131" s="14">
        <v>793</v>
      </c>
      <c r="C1131" s="15" t="s">
        <v>19</v>
      </c>
      <c r="D1131" s="15" t="s">
        <v>23</v>
      </c>
      <c r="E1131" s="15" t="s">
        <v>758</v>
      </c>
      <c r="F1131" s="15" t="s">
        <v>39</v>
      </c>
      <c r="G1131" s="74">
        <v>42300</v>
      </c>
      <c r="H1131" s="74">
        <v>42300</v>
      </c>
      <c r="I1131" s="74">
        <v>42300</v>
      </c>
      <c r="J1131" s="209"/>
      <c r="Q1131" s="241"/>
    </row>
    <row r="1132" spans="1:17" ht="18" hidden="1" customHeight="1">
      <c r="A1132" s="16" t="s">
        <v>663</v>
      </c>
      <c r="B1132" s="14">
        <v>793</v>
      </c>
      <c r="C1132" s="15" t="s">
        <v>19</v>
      </c>
      <c r="D1132" s="15" t="s">
        <v>23</v>
      </c>
      <c r="E1132" s="15" t="s">
        <v>662</v>
      </c>
      <c r="F1132" s="15"/>
      <c r="G1132" s="74">
        <f>G1133</f>
        <v>0</v>
      </c>
      <c r="H1132" s="74">
        <f t="shared" ref="H1132:I1133" si="296">H1133</f>
        <v>0</v>
      </c>
      <c r="I1132" s="74">
        <f t="shared" si="296"/>
        <v>0</v>
      </c>
      <c r="J1132" s="209"/>
    </row>
    <row r="1133" spans="1:17" ht="19.5" hidden="1" customHeight="1">
      <c r="A1133" s="16" t="s">
        <v>324</v>
      </c>
      <c r="B1133" s="14">
        <v>793</v>
      </c>
      <c r="C1133" s="15" t="s">
        <v>19</v>
      </c>
      <c r="D1133" s="15" t="s">
        <v>23</v>
      </c>
      <c r="E1133" s="15" t="s">
        <v>662</v>
      </c>
      <c r="F1133" s="15" t="s">
        <v>37</v>
      </c>
      <c r="G1133" s="74">
        <f>G1134</f>
        <v>0</v>
      </c>
      <c r="H1133" s="74">
        <f t="shared" si="296"/>
        <v>0</v>
      </c>
      <c r="I1133" s="74">
        <f t="shared" si="296"/>
        <v>0</v>
      </c>
      <c r="J1133" s="209"/>
    </row>
    <row r="1134" spans="1:17" ht="25.5" hidden="1" customHeight="1">
      <c r="A1134" s="16" t="s">
        <v>38</v>
      </c>
      <c r="B1134" s="14">
        <v>793</v>
      </c>
      <c r="C1134" s="15" t="s">
        <v>19</v>
      </c>
      <c r="D1134" s="15" t="s">
        <v>23</v>
      </c>
      <c r="E1134" s="15" t="s">
        <v>662</v>
      </c>
      <c r="F1134" s="15" t="s">
        <v>39</v>
      </c>
      <c r="G1134" s="74"/>
      <c r="H1134" s="74">
        <v>0</v>
      </c>
      <c r="I1134" s="74">
        <v>0</v>
      </c>
      <c r="J1134" s="209"/>
    </row>
    <row r="1135" spans="1:17" ht="38.25">
      <c r="A1135" s="16" t="s">
        <v>445</v>
      </c>
      <c r="B1135" s="14">
        <v>793</v>
      </c>
      <c r="C1135" s="15" t="s">
        <v>19</v>
      </c>
      <c r="D1135" s="15" t="s">
        <v>23</v>
      </c>
      <c r="E1135" s="15" t="s">
        <v>250</v>
      </c>
      <c r="F1135" s="15"/>
      <c r="G1135" s="74">
        <f>G1136+G1142+G1145+G1139+G1148</f>
        <v>2369251.62</v>
      </c>
      <c r="H1135" s="74">
        <f t="shared" ref="H1135:I1135" si="297">H1136+H1142+H1145+H1139</f>
        <v>2045000</v>
      </c>
      <c r="I1135" s="74">
        <f t="shared" si="297"/>
        <v>2045000</v>
      </c>
      <c r="J1135" s="209"/>
    </row>
    <row r="1136" spans="1:17" ht="23.25" customHeight="1">
      <c r="A1136" s="40" t="s">
        <v>975</v>
      </c>
      <c r="B1136" s="14">
        <v>793</v>
      </c>
      <c r="C1136" s="15" t="s">
        <v>19</v>
      </c>
      <c r="D1136" s="15" t="s">
        <v>23</v>
      </c>
      <c r="E1136" s="15" t="s">
        <v>401</v>
      </c>
      <c r="F1136" s="15"/>
      <c r="G1136" s="74">
        <f t="shared" ref="G1136:I1140" si="298">G1137</f>
        <v>1500000</v>
      </c>
      <c r="H1136" s="74">
        <f t="shared" si="298"/>
        <v>1500000</v>
      </c>
      <c r="I1136" s="74">
        <f t="shared" si="298"/>
        <v>1500000</v>
      </c>
      <c r="J1136" s="209"/>
    </row>
    <row r="1137" spans="1:17" ht="34.5" customHeight="1">
      <c r="A1137" s="16" t="s">
        <v>324</v>
      </c>
      <c r="B1137" s="14">
        <v>793</v>
      </c>
      <c r="C1137" s="15" t="s">
        <v>19</v>
      </c>
      <c r="D1137" s="15" t="s">
        <v>23</v>
      </c>
      <c r="E1137" s="15" t="s">
        <v>401</v>
      </c>
      <c r="F1137" s="15" t="s">
        <v>37</v>
      </c>
      <c r="G1137" s="74">
        <f t="shared" si="298"/>
        <v>1500000</v>
      </c>
      <c r="H1137" s="74">
        <f t="shared" si="298"/>
        <v>1500000</v>
      </c>
      <c r="I1137" s="74">
        <f t="shared" si="298"/>
        <v>1500000</v>
      </c>
      <c r="J1137" s="209"/>
    </row>
    <row r="1138" spans="1:17" ht="30.75" customHeight="1">
      <c r="A1138" s="16" t="s">
        <v>38</v>
      </c>
      <c r="B1138" s="14">
        <v>793</v>
      </c>
      <c r="C1138" s="15" t="s">
        <v>19</v>
      </c>
      <c r="D1138" s="15" t="s">
        <v>23</v>
      </c>
      <c r="E1138" s="15" t="s">
        <v>401</v>
      </c>
      <c r="F1138" s="15" t="s">
        <v>39</v>
      </c>
      <c r="G1138" s="74">
        <v>1500000</v>
      </c>
      <c r="H1138" s="74">
        <v>1500000</v>
      </c>
      <c r="I1138" s="74">
        <v>1500000</v>
      </c>
      <c r="J1138" s="209"/>
    </row>
    <row r="1139" spans="1:17">
      <c r="A1139" s="165" t="s">
        <v>967</v>
      </c>
      <c r="B1139" s="14">
        <v>793</v>
      </c>
      <c r="C1139" s="15" t="s">
        <v>19</v>
      </c>
      <c r="D1139" s="15" t="s">
        <v>23</v>
      </c>
      <c r="E1139" s="15" t="s">
        <v>966</v>
      </c>
      <c r="F1139" s="15"/>
      <c r="G1139" s="74">
        <f t="shared" si="298"/>
        <v>500000</v>
      </c>
      <c r="H1139" s="74">
        <f t="shared" si="298"/>
        <v>500000</v>
      </c>
      <c r="I1139" s="74">
        <f t="shared" si="298"/>
        <v>500000</v>
      </c>
      <c r="J1139" s="209"/>
    </row>
    <row r="1140" spans="1:17" ht="34.5" customHeight="1">
      <c r="A1140" s="16" t="s">
        <v>324</v>
      </c>
      <c r="B1140" s="14">
        <v>793</v>
      </c>
      <c r="C1140" s="15" t="s">
        <v>19</v>
      </c>
      <c r="D1140" s="15" t="s">
        <v>23</v>
      </c>
      <c r="E1140" s="15" t="s">
        <v>966</v>
      </c>
      <c r="F1140" s="15" t="s">
        <v>37</v>
      </c>
      <c r="G1140" s="74">
        <f t="shared" si="298"/>
        <v>500000</v>
      </c>
      <c r="H1140" s="74">
        <f t="shared" si="298"/>
        <v>500000</v>
      </c>
      <c r="I1140" s="74">
        <f t="shared" si="298"/>
        <v>500000</v>
      </c>
      <c r="J1140" s="209"/>
    </row>
    <row r="1141" spans="1:17" ht="30.75" customHeight="1">
      <c r="A1141" s="16" t="s">
        <v>38</v>
      </c>
      <c r="B1141" s="14">
        <v>793</v>
      </c>
      <c r="C1141" s="15" t="s">
        <v>19</v>
      </c>
      <c r="D1141" s="15" t="s">
        <v>23</v>
      </c>
      <c r="E1141" s="15" t="s">
        <v>966</v>
      </c>
      <c r="F1141" s="15" t="s">
        <v>39</v>
      </c>
      <c r="G1141" s="74">
        <v>500000</v>
      </c>
      <c r="H1141" s="74">
        <v>500000</v>
      </c>
      <c r="I1141" s="74">
        <v>500000</v>
      </c>
      <c r="J1141" s="209"/>
    </row>
    <row r="1142" spans="1:17" ht="54.75" customHeight="1">
      <c r="A1142" s="40" t="s">
        <v>21</v>
      </c>
      <c r="B1142" s="14">
        <v>793</v>
      </c>
      <c r="C1142" s="15" t="s">
        <v>19</v>
      </c>
      <c r="D1142" s="15" t="s">
        <v>23</v>
      </c>
      <c r="E1142" s="15" t="s">
        <v>20</v>
      </c>
      <c r="F1142" s="15"/>
      <c r="G1142" s="74">
        <f t="shared" ref="G1142:I1143" si="299">G1143</f>
        <v>45000</v>
      </c>
      <c r="H1142" s="74">
        <f t="shared" si="299"/>
        <v>45000</v>
      </c>
      <c r="I1142" s="74">
        <f t="shared" si="299"/>
        <v>45000</v>
      </c>
      <c r="J1142" s="209"/>
    </row>
    <row r="1143" spans="1:17" ht="18" customHeight="1">
      <c r="A1143" s="16" t="s">
        <v>324</v>
      </c>
      <c r="B1143" s="14">
        <v>793</v>
      </c>
      <c r="C1143" s="15" t="s">
        <v>19</v>
      </c>
      <c r="D1143" s="15" t="s">
        <v>23</v>
      </c>
      <c r="E1143" s="15" t="s">
        <v>20</v>
      </c>
      <c r="F1143" s="15" t="s">
        <v>37</v>
      </c>
      <c r="G1143" s="74">
        <f t="shared" si="299"/>
        <v>45000</v>
      </c>
      <c r="H1143" s="74">
        <f t="shared" si="299"/>
        <v>45000</v>
      </c>
      <c r="I1143" s="74">
        <f t="shared" si="299"/>
        <v>45000</v>
      </c>
      <c r="J1143" s="209"/>
    </row>
    <row r="1144" spans="1:17" ht="30.75" customHeight="1">
      <c r="A1144" s="86" t="s">
        <v>38</v>
      </c>
      <c r="B1144" s="14">
        <v>793</v>
      </c>
      <c r="C1144" s="15" t="s">
        <v>19</v>
      </c>
      <c r="D1144" s="15" t="s">
        <v>23</v>
      </c>
      <c r="E1144" s="15" t="s">
        <v>20</v>
      </c>
      <c r="F1144" s="15" t="s">
        <v>39</v>
      </c>
      <c r="G1144" s="74">
        <v>45000</v>
      </c>
      <c r="H1144" s="74">
        <v>45000</v>
      </c>
      <c r="I1144" s="74">
        <v>45000</v>
      </c>
      <c r="J1144" s="209"/>
    </row>
    <row r="1145" spans="1:17" ht="25.5" hidden="1">
      <c r="A1145" s="40" t="s">
        <v>828</v>
      </c>
      <c r="B1145" s="14">
        <v>793</v>
      </c>
      <c r="C1145" s="15" t="s">
        <v>19</v>
      </c>
      <c r="D1145" s="15" t="s">
        <v>23</v>
      </c>
      <c r="E1145" s="15" t="s">
        <v>827</v>
      </c>
      <c r="F1145" s="15"/>
      <c r="G1145" s="74">
        <f t="shared" ref="G1145:I1146" si="300">G1146</f>
        <v>0</v>
      </c>
      <c r="H1145" s="74">
        <f t="shared" si="300"/>
        <v>0</v>
      </c>
      <c r="I1145" s="74">
        <f t="shared" si="300"/>
        <v>0</v>
      </c>
      <c r="J1145" s="209"/>
    </row>
    <row r="1146" spans="1:17" ht="28.5" hidden="1" customHeight="1">
      <c r="A1146" s="16" t="s">
        <v>324</v>
      </c>
      <c r="B1146" s="14">
        <v>793</v>
      </c>
      <c r="C1146" s="15" t="s">
        <v>19</v>
      </c>
      <c r="D1146" s="15" t="s">
        <v>23</v>
      </c>
      <c r="E1146" s="15" t="s">
        <v>827</v>
      </c>
      <c r="F1146" s="15" t="s">
        <v>37</v>
      </c>
      <c r="G1146" s="74">
        <f t="shared" si="300"/>
        <v>0</v>
      </c>
      <c r="H1146" s="74">
        <f t="shared" si="300"/>
        <v>0</v>
      </c>
      <c r="I1146" s="74">
        <f t="shared" si="300"/>
        <v>0</v>
      </c>
      <c r="J1146" s="209"/>
    </row>
    <row r="1147" spans="1:17" ht="30.75" hidden="1" customHeight="1">
      <c r="A1147" s="16" t="s">
        <v>38</v>
      </c>
      <c r="B1147" s="14">
        <v>793</v>
      </c>
      <c r="C1147" s="15" t="s">
        <v>19</v>
      </c>
      <c r="D1147" s="15" t="s">
        <v>23</v>
      </c>
      <c r="E1147" s="15" t="s">
        <v>827</v>
      </c>
      <c r="F1147" s="15" t="s">
        <v>39</v>
      </c>
      <c r="G1147" s="74"/>
      <c r="H1147" s="74"/>
      <c r="I1147" s="74"/>
      <c r="J1147" s="209"/>
    </row>
    <row r="1148" spans="1:17" ht="30.75" customHeight="1">
      <c r="A1148" s="40" t="s">
        <v>828</v>
      </c>
      <c r="B1148" s="14">
        <v>793</v>
      </c>
      <c r="C1148" s="15" t="s">
        <v>19</v>
      </c>
      <c r="D1148" s="15" t="s">
        <v>23</v>
      </c>
      <c r="E1148" s="15" t="s">
        <v>827</v>
      </c>
      <c r="F1148" s="15"/>
      <c r="G1148" s="74">
        <f>G1149</f>
        <v>324251.62</v>
      </c>
      <c r="H1148" s="74"/>
      <c r="I1148" s="74"/>
      <c r="J1148" s="209"/>
    </row>
    <row r="1149" spans="1:17" ht="30.75" customHeight="1">
      <c r="A1149" s="16" t="s">
        <v>324</v>
      </c>
      <c r="B1149" s="14">
        <v>793</v>
      </c>
      <c r="C1149" s="15" t="s">
        <v>19</v>
      </c>
      <c r="D1149" s="15" t="s">
        <v>23</v>
      </c>
      <c r="E1149" s="15" t="s">
        <v>827</v>
      </c>
      <c r="F1149" s="15" t="s">
        <v>37</v>
      </c>
      <c r="G1149" s="74">
        <f>G1150</f>
        <v>324251.62</v>
      </c>
      <c r="H1149" s="74"/>
      <c r="I1149" s="74"/>
      <c r="J1149" s="209"/>
    </row>
    <row r="1150" spans="1:17" ht="30.75" customHeight="1">
      <c r="A1150" s="16" t="s">
        <v>38</v>
      </c>
      <c r="B1150" s="14">
        <v>793</v>
      </c>
      <c r="C1150" s="15" t="s">
        <v>19</v>
      </c>
      <c r="D1150" s="15" t="s">
        <v>23</v>
      </c>
      <c r="E1150" s="15" t="s">
        <v>827</v>
      </c>
      <c r="F1150" s="15" t="s">
        <v>39</v>
      </c>
      <c r="G1150" s="74">
        <v>324251.62</v>
      </c>
      <c r="H1150" s="74"/>
      <c r="I1150" s="74"/>
      <c r="J1150" s="209"/>
    </row>
    <row r="1151" spans="1:17" ht="25.5" customHeight="1">
      <c r="A1151" s="86" t="s">
        <v>333</v>
      </c>
      <c r="B1151" s="14">
        <v>793</v>
      </c>
      <c r="C1151" s="15" t="s">
        <v>19</v>
      </c>
      <c r="D1151" s="15" t="s">
        <v>23</v>
      </c>
      <c r="E1151" s="15" t="s">
        <v>251</v>
      </c>
      <c r="F1151" s="15"/>
      <c r="G1151" s="74">
        <f>G1152</f>
        <v>16112923</v>
      </c>
      <c r="H1151" s="74">
        <f t="shared" ref="H1151:I1151" si="301">H1152</f>
        <v>16249381</v>
      </c>
      <c r="I1151" s="74">
        <f t="shared" si="301"/>
        <v>16387204</v>
      </c>
      <c r="J1151" s="209"/>
    </row>
    <row r="1152" spans="1:17" ht="25.5" customHeight="1">
      <c r="A1152" s="86" t="s">
        <v>50</v>
      </c>
      <c r="B1152" s="14">
        <v>793</v>
      </c>
      <c r="C1152" s="15" t="s">
        <v>19</v>
      </c>
      <c r="D1152" s="15" t="s">
        <v>23</v>
      </c>
      <c r="E1152" s="15" t="s">
        <v>293</v>
      </c>
      <c r="F1152" s="15"/>
      <c r="G1152" s="74">
        <f>G1153+G1155+G1159+G1157</f>
        <v>16112923</v>
      </c>
      <c r="H1152" s="74">
        <f>H1153+H1155+H1159+H1157</f>
        <v>16249381</v>
      </c>
      <c r="I1152" s="74">
        <f>I1153+I1155+I1159+I1157</f>
        <v>16387204</v>
      </c>
      <c r="J1152" s="209"/>
      <c r="P1152" s="251"/>
      <c r="Q1152" s="241"/>
    </row>
    <row r="1153" spans="1:10" ht="51">
      <c r="A1153" s="16" t="s">
        <v>320</v>
      </c>
      <c r="B1153" s="14">
        <v>793</v>
      </c>
      <c r="C1153" s="15" t="s">
        <v>19</v>
      </c>
      <c r="D1153" s="15" t="s">
        <v>23</v>
      </c>
      <c r="E1153" s="15" t="s">
        <v>293</v>
      </c>
      <c r="F1153" s="15" t="s">
        <v>58</v>
      </c>
      <c r="G1153" s="74">
        <f>G1154</f>
        <v>9335655</v>
      </c>
      <c r="H1153" s="74">
        <f t="shared" ref="H1153:I1153" si="302">H1154</f>
        <v>9427412</v>
      </c>
      <c r="I1153" s="74">
        <f t="shared" si="302"/>
        <v>9520086</v>
      </c>
      <c r="J1153" s="209"/>
    </row>
    <row r="1154" spans="1:10">
      <c r="A1154" s="16" t="s">
        <v>327</v>
      </c>
      <c r="B1154" s="14">
        <v>793</v>
      </c>
      <c r="C1154" s="15" t="s">
        <v>19</v>
      </c>
      <c r="D1154" s="15" t="s">
        <v>23</v>
      </c>
      <c r="E1154" s="15" t="s">
        <v>293</v>
      </c>
      <c r="F1154" s="15" t="s">
        <v>326</v>
      </c>
      <c r="G1154" s="74">
        <v>9335655</v>
      </c>
      <c r="H1154" s="74">
        <v>9427412</v>
      </c>
      <c r="I1154" s="74">
        <v>9520086</v>
      </c>
      <c r="J1154" s="209"/>
    </row>
    <row r="1155" spans="1:10" ht="17.25" customHeight="1">
      <c r="A1155" s="16" t="s">
        <v>324</v>
      </c>
      <c r="B1155" s="14">
        <v>793</v>
      </c>
      <c r="C1155" s="15" t="s">
        <v>19</v>
      </c>
      <c r="D1155" s="15" t="s">
        <v>23</v>
      </c>
      <c r="E1155" s="15" t="s">
        <v>293</v>
      </c>
      <c r="F1155" s="15" t="s">
        <v>37</v>
      </c>
      <c r="G1155" s="74">
        <f>G1156</f>
        <v>6721909</v>
      </c>
      <c r="H1155" s="74">
        <f>H1156</f>
        <v>6766610</v>
      </c>
      <c r="I1155" s="74">
        <f>I1156</f>
        <v>6811759</v>
      </c>
      <c r="J1155" s="209"/>
    </row>
    <row r="1156" spans="1:10" ht="24" customHeight="1">
      <c r="A1156" s="16" t="s">
        <v>38</v>
      </c>
      <c r="B1156" s="14">
        <v>793</v>
      </c>
      <c r="C1156" s="15" t="s">
        <v>19</v>
      </c>
      <c r="D1156" s="15" t="s">
        <v>23</v>
      </c>
      <c r="E1156" s="15" t="s">
        <v>293</v>
      </c>
      <c r="F1156" s="15" t="s">
        <v>39</v>
      </c>
      <c r="G1156" s="74">
        <v>6721909</v>
      </c>
      <c r="H1156" s="74">
        <v>6766610</v>
      </c>
      <c r="I1156" s="74">
        <v>6811759</v>
      </c>
      <c r="J1156" s="209"/>
    </row>
    <row r="1157" spans="1:10" ht="24" hidden="1" customHeight="1">
      <c r="A1157" s="16" t="s">
        <v>148</v>
      </c>
      <c r="B1157" s="14">
        <v>793</v>
      </c>
      <c r="C1157" s="15" t="s">
        <v>19</v>
      </c>
      <c r="D1157" s="15" t="s">
        <v>23</v>
      </c>
      <c r="E1157" s="15" t="s">
        <v>293</v>
      </c>
      <c r="F1157" s="15" t="s">
        <v>149</v>
      </c>
      <c r="G1157" s="74">
        <f>G1158</f>
        <v>0</v>
      </c>
      <c r="H1157" s="74">
        <f>H1158</f>
        <v>0</v>
      </c>
      <c r="I1157" s="74">
        <f>I1158</f>
        <v>0</v>
      </c>
      <c r="J1157" s="209"/>
    </row>
    <row r="1158" spans="1:10" ht="24" hidden="1" customHeight="1">
      <c r="A1158" s="16" t="s">
        <v>150</v>
      </c>
      <c r="B1158" s="14">
        <v>793</v>
      </c>
      <c r="C1158" s="15" t="s">
        <v>19</v>
      </c>
      <c r="D1158" s="15" t="s">
        <v>23</v>
      </c>
      <c r="E1158" s="15" t="s">
        <v>293</v>
      </c>
      <c r="F1158" s="15" t="s">
        <v>151</v>
      </c>
      <c r="G1158" s="74"/>
      <c r="H1158" s="74"/>
      <c r="I1158" s="74"/>
      <c r="J1158" s="209"/>
    </row>
    <row r="1159" spans="1:10" ht="18.75" customHeight="1">
      <c r="A1159" s="16" t="s">
        <v>63</v>
      </c>
      <c r="B1159" s="14">
        <v>793</v>
      </c>
      <c r="C1159" s="15" t="s">
        <v>19</v>
      </c>
      <c r="D1159" s="15" t="s">
        <v>23</v>
      </c>
      <c r="E1159" s="15" t="s">
        <v>293</v>
      </c>
      <c r="F1159" s="15" t="s">
        <v>64</v>
      </c>
      <c r="G1159" s="74">
        <f>G1161+G1160+G1160</f>
        <v>55359</v>
      </c>
      <c r="H1159" s="74">
        <f>H1161+H1160</f>
        <v>55359</v>
      </c>
      <c r="I1159" s="74">
        <f>I1161+I1160</f>
        <v>55359</v>
      </c>
      <c r="J1159" s="209"/>
    </row>
    <row r="1160" spans="1:10" ht="24" hidden="1" customHeight="1">
      <c r="A1160" s="16" t="s">
        <v>329</v>
      </c>
      <c r="B1160" s="14">
        <v>793</v>
      </c>
      <c r="C1160" s="15" t="s">
        <v>19</v>
      </c>
      <c r="D1160" s="15" t="s">
        <v>23</v>
      </c>
      <c r="E1160" s="15" t="s">
        <v>293</v>
      </c>
      <c r="F1160" s="15" t="s">
        <v>328</v>
      </c>
      <c r="G1160" s="74"/>
      <c r="H1160" s="74"/>
      <c r="I1160" s="74"/>
      <c r="J1160" s="209"/>
    </row>
    <row r="1161" spans="1:10" ht="17.25" customHeight="1">
      <c r="A1161" s="16" t="s">
        <v>144</v>
      </c>
      <c r="B1161" s="14">
        <v>793</v>
      </c>
      <c r="C1161" s="15" t="s">
        <v>19</v>
      </c>
      <c r="D1161" s="15" t="s">
        <v>23</v>
      </c>
      <c r="E1161" s="15" t="s">
        <v>293</v>
      </c>
      <c r="F1161" s="15" t="s">
        <v>67</v>
      </c>
      <c r="G1161" s="74">
        <v>55359</v>
      </c>
      <c r="H1161" s="74">
        <v>55359</v>
      </c>
      <c r="I1161" s="74">
        <v>55359</v>
      </c>
      <c r="J1161" s="209"/>
    </row>
    <row r="1162" spans="1:10" ht="25.5" customHeight="1">
      <c r="A1162" s="16" t="s">
        <v>164</v>
      </c>
      <c r="B1162" s="14">
        <v>793</v>
      </c>
      <c r="C1162" s="15" t="s">
        <v>19</v>
      </c>
      <c r="D1162" s="15" t="s">
        <v>23</v>
      </c>
      <c r="E1162" s="15" t="s">
        <v>210</v>
      </c>
      <c r="F1162" s="15"/>
      <c r="G1162" s="74">
        <f>G1163+G1172+G1175</f>
        <v>60000</v>
      </c>
      <c r="H1162" s="74">
        <f t="shared" ref="H1162:I1162" si="303">H1163+H1172+H1175</f>
        <v>0</v>
      </c>
      <c r="I1162" s="74">
        <f t="shared" si="303"/>
        <v>0</v>
      </c>
      <c r="J1162" s="209"/>
    </row>
    <row r="1163" spans="1:10" ht="30.75" hidden="1" customHeight="1">
      <c r="A1163" s="16" t="s">
        <v>699</v>
      </c>
      <c r="B1163" s="14">
        <v>793</v>
      </c>
      <c r="C1163" s="15" t="s">
        <v>19</v>
      </c>
      <c r="D1163" s="15" t="s">
        <v>23</v>
      </c>
      <c r="E1163" s="15" t="s">
        <v>698</v>
      </c>
      <c r="F1163" s="15"/>
      <c r="G1163" s="74">
        <f t="shared" ref="G1163:I1164" si="304">G1164</f>
        <v>0</v>
      </c>
      <c r="H1163" s="74">
        <f t="shared" si="304"/>
        <v>0</v>
      </c>
      <c r="I1163" s="74">
        <f t="shared" si="304"/>
        <v>0</v>
      </c>
      <c r="J1163" s="209"/>
    </row>
    <row r="1164" spans="1:10" ht="19.5" hidden="1" customHeight="1">
      <c r="A1164" s="16" t="s">
        <v>63</v>
      </c>
      <c r="B1164" s="14">
        <v>793</v>
      </c>
      <c r="C1164" s="15" t="s">
        <v>19</v>
      </c>
      <c r="D1164" s="15" t="s">
        <v>23</v>
      </c>
      <c r="E1164" s="15" t="s">
        <v>698</v>
      </c>
      <c r="F1164" s="15" t="s">
        <v>64</v>
      </c>
      <c r="G1164" s="74">
        <f>G1165</f>
        <v>0</v>
      </c>
      <c r="H1164" s="74">
        <f t="shared" si="304"/>
        <v>0</v>
      </c>
      <c r="I1164" s="74">
        <f t="shared" si="304"/>
        <v>0</v>
      </c>
      <c r="J1164" s="209"/>
    </row>
    <row r="1165" spans="1:10" ht="18.75" hidden="1" customHeight="1">
      <c r="A1165" s="16" t="s">
        <v>329</v>
      </c>
      <c r="B1165" s="14">
        <v>793</v>
      </c>
      <c r="C1165" s="15" t="s">
        <v>19</v>
      </c>
      <c r="D1165" s="15" t="s">
        <v>23</v>
      </c>
      <c r="E1165" s="15" t="s">
        <v>698</v>
      </c>
      <c r="F1165" s="15" t="s">
        <v>181</v>
      </c>
      <c r="G1165" s="74"/>
      <c r="H1165" s="74"/>
      <c r="I1165" s="74"/>
      <c r="J1165" s="209"/>
    </row>
    <row r="1166" spans="1:10" ht="30.75" hidden="1" customHeight="1">
      <c r="A1166" s="16" t="s">
        <v>406</v>
      </c>
      <c r="B1166" s="14">
        <v>793</v>
      </c>
      <c r="C1166" s="15" t="s">
        <v>19</v>
      </c>
      <c r="D1166" s="15" t="s">
        <v>23</v>
      </c>
      <c r="E1166" s="15" t="s">
        <v>405</v>
      </c>
      <c r="F1166" s="15"/>
      <c r="G1166" s="74">
        <f t="shared" ref="G1166:I1167" si="305">G1167</f>
        <v>0</v>
      </c>
      <c r="H1166" s="74">
        <f t="shared" si="305"/>
        <v>0</v>
      </c>
      <c r="I1166" s="74">
        <f t="shared" si="305"/>
        <v>0</v>
      </c>
      <c r="J1166" s="209"/>
    </row>
    <row r="1167" spans="1:10" ht="19.5" hidden="1" customHeight="1">
      <c r="A1167" s="16" t="s">
        <v>63</v>
      </c>
      <c r="B1167" s="14">
        <v>793</v>
      </c>
      <c r="C1167" s="15" t="s">
        <v>19</v>
      </c>
      <c r="D1167" s="15" t="s">
        <v>23</v>
      </c>
      <c r="E1167" s="15" t="s">
        <v>405</v>
      </c>
      <c r="F1167" s="15" t="s">
        <v>64</v>
      </c>
      <c r="G1167" s="74">
        <f>G1168</f>
        <v>0</v>
      </c>
      <c r="H1167" s="74">
        <f t="shared" si="305"/>
        <v>0</v>
      </c>
      <c r="I1167" s="74">
        <f t="shared" si="305"/>
        <v>0</v>
      </c>
      <c r="J1167" s="209"/>
    </row>
    <row r="1168" spans="1:10" ht="18.75" hidden="1" customHeight="1">
      <c r="A1168" s="16" t="s">
        <v>329</v>
      </c>
      <c r="B1168" s="14">
        <v>793</v>
      </c>
      <c r="C1168" s="15" t="s">
        <v>19</v>
      </c>
      <c r="D1168" s="15" t="s">
        <v>23</v>
      </c>
      <c r="E1168" s="15" t="s">
        <v>405</v>
      </c>
      <c r="F1168" s="15" t="s">
        <v>328</v>
      </c>
      <c r="G1168" s="74"/>
      <c r="H1168" s="74">
        <v>0</v>
      </c>
      <c r="I1168" s="74">
        <v>0</v>
      </c>
      <c r="J1168" s="209"/>
    </row>
    <row r="1169" spans="1:18" ht="54" hidden="1" customHeight="1">
      <c r="A1169" s="16" t="s">
        <v>641</v>
      </c>
      <c r="B1169" s="14">
        <v>793</v>
      </c>
      <c r="C1169" s="15" t="s">
        <v>19</v>
      </c>
      <c r="D1169" s="15" t="s">
        <v>23</v>
      </c>
      <c r="E1169" s="15" t="s">
        <v>642</v>
      </c>
      <c r="F1169" s="15"/>
      <c r="G1169" s="74">
        <f>G1170</f>
        <v>0</v>
      </c>
      <c r="H1169" s="74">
        <v>0</v>
      </c>
      <c r="I1169" s="74">
        <v>0</v>
      </c>
      <c r="J1169" s="209"/>
    </row>
    <row r="1170" spans="1:18" ht="18.75" hidden="1" customHeight="1">
      <c r="A1170" s="16" t="s">
        <v>324</v>
      </c>
      <c r="B1170" s="14">
        <v>793</v>
      </c>
      <c r="C1170" s="15" t="s">
        <v>19</v>
      </c>
      <c r="D1170" s="15" t="s">
        <v>23</v>
      </c>
      <c r="E1170" s="15" t="s">
        <v>642</v>
      </c>
      <c r="F1170" s="15" t="s">
        <v>37</v>
      </c>
      <c r="G1170" s="74">
        <f>G1171</f>
        <v>0</v>
      </c>
      <c r="H1170" s="74">
        <v>0</v>
      </c>
      <c r="I1170" s="74">
        <v>0</v>
      </c>
      <c r="J1170" s="209"/>
    </row>
    <row r="1171" spans="1:18" ht="35.25" hidden="1" customHeight="1">
      <c r="A1171" s="16" t="s">
        <v>38</v>
      </c>
      <c r="B1171" s="14">
        <v>793</v>
      </c>
      <c r="C1171" s="15" t="s">
        <v>19</v>
      </c>
      <c r="D1171" s="15" t="s">
        <v>23</v>
      </c>
      <c r="E1171" s="15" t="s">
        <v>642</v>
      </c>
      <c r="F1171" s="15" t="s">
        <v>39</v>
      </c>
      <c r="G1171" s="74"/>
      <c r="H1171" s="74">
        <v>0</v>
      </c>
      <c r="I1171" s="74">
        <v>0</v>
      </c>
      <c r="J1171" s="209"/>
    </row>
    <row r="1172" spans="1:18" ht="31.5" hidden="1" customHeight="1">
      <c r="A1172" s="86" t="s">
        <v>432</v>
      </c>
      <c r="B1172" s="14">
        <v>793</v>
      </c>
      <c r="C1172" s="15" t="s">
        <v>19</v>
      </c>
      <c r="D1172" s="15" t="s">
        <v>23</v>
      </c>
      <c r="E1172" s="15" t="s">
        <v>431</v>
      </c>
      <c r="F1172" s="15"/>
      <c r="G1172" s="74">
        <f>G1173</f>
        <v>0</v>
      </c>
      <c r="H1172" s="74">
        <f t="shared" ref="H1172:I1172" si="306">H1173</f>
        <v>0</v>
      </c>
      <c r="I1172" s="74">
        <f t="shared" si="306"/>
        <v>0</v>
      </c>
      <c r="J1172" s="209"/>
    </row>
    <row r="1173" spans="1:18" ht="18.75" hidden="1" customHeight="1">
      <c r="A1173" s="86" t="s">
        <v>63</v>
      </c>
      <c r="B1173" s="14">
        <v>793</v>
      </c>
      <c r="C1173" s="15" t="s">
        <v>19</v>
      </c>
      <c r="D1173" s="15" t="s">
        <v>23</v>
      </c>
      <c r="E1173" s="15" t="s">
        <v>431</v>
      </c>
      <c r="F1173" s="15" t="s">
        <v>64</v>
      </c>
      <c r="G1173" s="74">
        <f>G1174</f>
        <v>0</v>
      </c>
      <c r="H1173" s="74">
        <f>H1174</f>
        <v>0</v>
      </c>
      <c r="I1173" s="74">
        <f>I1174</f>
        <v>0</v>
      </c>
      <c r="J1173" s="209"/>
    </row>
    <row r="1174" spans="1:18" ht="18.75" hidden="1" customHeight="1">
      <c r="A1174" s="86" t="s">
        <v>144</v>
      </c>
      <c r="B1174" s="14">
        <v>793</v>
      </c>
      <c r="C1174" s="15" t="s">
        <v>19</v>
      </c>
      <c r="D1174" s="15" t="s">
        <v>23</v>
      </c>
      <c r="E1174" s="15" t="s">
        <v>431</v>
      </c>
      <c r="F1174" s="15" t="s">
        <v>67</v>
      </c>
      <c r="G1174" s="74"/>
      <c r="H1174" s="74"/>
      <c r="I1174" s="74"/>
      <c r="J1174" s="209"/>
    </row>
    <row r="1175" spans="1:18" ht="28.5" customHeight="1">
      <c r="A1175" s="86" t="s">
        <v>838</v>
      </c>
      <c r="B1175" s="14">
        <v>793</v>
      </c>
      <c r="C1175" s="15" t="s">
        <v>19</v>
      </c>
      <c r="D1175" s="15" t="s">
        <v>23</v>
      </c>
      <c r="E1175" s="15" t="s">
        <v>837</v>
      </c>
      <c r="F1175" s="15"/>
      <c r="G1175" s="74">
        <f>G1176</f>
        <v>60000</v>
      </c>
      <c r="H1175" s="74">
        <f t="shared" ref="H1175:I1175" si="307">H1176</f>
        <v>0</v>
      </c>
      <c r="I1175" s="74">
        <f t="shared" si="307"/>
        <v>0</v>
      </c>
      <c r="J1175" s="209"/>
    </row>
    <row r="1176" spans="1:18" ht="18.75" customHeight="1">
      <c r="A1176" s="86" t="s">
        <v>63</v>
      </c>
      <c r="B1176" s="14">
        <v>793</v>
      </c>
      <c r="C1176" s="15" t="s">
        <v>19</v>
      </c>
      <c r="D1176" s="15" t="s">
        <v>23</v>
      </c>
      <c r="E1176" s="15" t="s">
        <v>837</v>
      </c>
      <c r="F1176" s="15" t="s">
        <v>64</v>
      </c>
      <c r="G1176" s="74">
        <f>G1177</f>
        <v>60000</v>
      </c>
      <c r="H1176" s="74">
        <f>H1177</f>
        <v>0</v>
      </c>
      <c r="I1176" s="74">
        <f>I1177</f>
        <v>0</v>
      </c>
      <c r="J1176" s="209"/>
    </row>
    <row r="1177" spans="1:18" ht="18.75" customHeight="1">
      <c r="A1177" s="86" t="s">
        <v>144</v>
      </c>
      <c r="B1177" s="14">
        <v>793</v>
      </c>
      <c r="C1177" s="15" t="s">
        <v>19</v>
      </c>
      <c r="D1177" s="15" t="s">
        <v>23</v>
      </c>
      <c r="E1177" s="15" t="s">
        <v>837</v>
      </c>
      <c r="F1177" s="15" t="s">
        <v>67</v>
      </c>
      <c r="G1177" s="74">
        <f>30000+30000</f>
        <v>60000</v>
      </c>
      <c r="H1177" s="74">
        <v>0</v>
      </c>
      <c r="I1177" s="74">
        <v>0</v>
      </c>
      <c r="J1177" s="209"/>
    </row>
    <row r="1178" spans="1:18" s="28" customFormat="1" ht="24.75" customHeight="1">
      <c r="A1178" s="37" t="s">
        <v>169</v>
      </c>
      <c r="B1178" s="14">
        <v>793</v>
      </c>
      <c r="C1178" s="15" t="s">
        <v>19</v>
      </c>
      <c r="D1178" s="15" t="s">
        <v>23</v>
      </c>
      <c r="E1178" s="15" t="s">
        <v>234</v>
      </c>
      <c r="F1178" s="39"/>
      <c r="G1178" s="74">
        <f t="shared" ref="G1178:I1180" si="308">G1179</f>
        <v>0</v>
      </c>
      <c r="H1178" s="74">
        <f t="shared" si="308"/>
        <v>0</v>
      </c>
      <c r="I1178" s="74">
        <f t="shared" si="308"/>
        <v>0</v>
      </c>
      <c r="J1178" s="209"/>
      <c r="K1178" s="236"/>
      <c r="L1178" s="236"/>
      <c r="M1178" s="236"/>
      <c r="N1178" s="236"/>
      <c r="O1178" s="236"/>
      <c r="P1178" s="236"/>
      <c r="Q1178" s="236"/>
      <c r="R1178" s="236"/>
    </row>
    <row r="1179" spans="1:18" ht="25.5">
      <c r="A1179" s="37" t="s">
        <v>169</v>
      </c>
      <c r="B1179" s="14">
        <v>793</v>
      </c>
      <c r="C1179" s="15" t="s">
        <v>19</v>
      </c>
      <c r="D1179" s="15" t="s">
        <v>23</v>
      </c>
      <c r="E1179" s="15" t="s">
        <v>276</v>
      </c>
      <c r="F1179" s="14"/>
      <c r="G1179" s="74">
        <f t="shared" si="308"/>
        <v>0</v>
      </c>
      <c r="H1179" s="74">
        <f t="shared" si="308"/>
        <v>0</v>
      </c>
      <c r="I1179" s="74">
        <f t="shared" si="308"/>
        <v>0</v>
      </c>
      <c r="J1179" s="209"/>
    </row>
    <row r="1180" spans="1:18">
      <c r="A1180" s="86" t="s">
        <v>156</v>
      </c>
      <c r="B1180" s="14">
        <v>793</v>
      </c>
      <c r="C1180" s="15" t="s">
        <v>19</v>
      </c>
      <c r="D1180" s="15" t="s">
        <v>23</v>
      </c>
      <c r="E1180" s="15" t="s">
        <v>276</v>
      </c>
      <c r="F1180" s="15" t="s">
        <v>157</v>
      </c>
      <c r="G1180" s="74">
        <f t="shared" si="308"/>
        <v>0</v>
      </c>
      <c r="H1180" s="74">
        <f t="shared" si="308"/>
        <v>0</v>
      </c>
      <c r="I1180" s="74">
        <f t="shared" si="308"/>
        <v>0</v>
      </c>
      <c r="J1180" s="209"/>
    </row>
    <row r="1181" spans="1:18">
      <c r="A1181" s="86" t="s">
        <v>178</v>
      </c>
      <c r="B1181" s="14">
        <v>793</v>
      </c>
      <c r="C1181" s="15" t="s">
        <v>19</v>
      </c>
      <c r="D1181" s="15" t="s">
        <v>23</v>
      </c>
      <c r="E1181" s="15" t="s">
        <v>276</v>
      </c>
      <c r="F1181" s="15" t="s">
        <v>179</v>
      </c>
      <c r="G1181" s="74">
        <v>0</v>
      </c>
      <c r="H1181" s="74">
        <v>0</v>
      </c>
      <c r="I1181" s="74">
        <v>0</v>
      </c>
      <c r="J1181" s="209"/>
    </row>
    <row r="1182" spans="1:18" ht="25.5">
      <c r="A1182" s="11" t="s">
        <v>168</v>
      </c>
      <c r="B1182" s="6">
        <v>793</v>
      </c>
      <c r="C1182" s="7" t="s">
        <v>70</v>
      </c>
      <c r="D1182" s="7"/>
      <c r="E1182" s="7"/>
      <c r="F1182" s="7"/>
      <c r="G1182" s="38">
        <f>G1183+G1246+G1212</f>
        <v>3431339.88</v>
      </c>
      <c r="H1182" s="38">
        <f>H1183+H1246+H1212</f>
        <v>803000</v>
      </c>
      <c r="I1182" s="38">
        <f>I1183+I1246+I1212</f>
        <v>798000</v>
      </c>
      <c r="J1182" s="223"/>
      <c r="P1182" s="241"/>
      <c r="Q1182" s="241"/>
    </row>
    <row r="1183" spans="1:18" s="46" customFormat="1" ht="32.25" customHeight="1">
      <c r="A1183" s="40" t="s">
        <v>797</v>
      </c>
      <c r="B1183" s="14">
        <v>793</v>
      </c>
      <c r="C1183" s="15" t="s">
        <v>70</v>
      </c>
      <c r="D1183" s="15" t="s">
        <v>123</v>
      </c>
      <c r="E1183" s="15"/>
      <c r="F1183" s="15"/>
      <c r="G1183" s="74">
        <f>G1184+G1208+G1205</f>
        <v>67500</v>
      </c>
      <c r="H1183" s="74">
        <f t="shared" ref="H1183:I1183" si="309">H1184+H1208+H1205</f>
        <v>67500</v>
      </c>
      <c r="I1183" s="74">
        <f t="shared" si="309"/>
        <v>67500</v>
      </c>
      <c r="J1183" s="209"/>
      <c r="K1183" s="254"/>
      <c r="L1183" s="254"/>
      <c r="M1183" s="254"/>
      <c r="N1183" s="254"/>
      <c r="O1183" s="254"/>
      <c r="P1183" s="254"/>
      <c r="Q1183" s="254"/>
      <c r="R1183" s="254"/>
    </row>
    <row r="1184" spans="1:18" s="28" customFormat="1" ht="51">
      <c r="A1184" s="40" t="s">
        <v>486</v>
      </c>
      <c r="B1184" s="14">
        <v>793</v>
      </c>
      <c r="C1184" s="15" t="s">
        <v>70</v>
      </c>
      <c r="D1184" s="15" t="s">
        <v>123</v>
      </c>
      <c r="E1184" s="15" t="s">
        <v>252</v>
      </c>
      <c r="F1184" s="39"/>
      <c r="G1184" s="74">
        <f>G1188+G1193+G1199+G1202+G1187+G1196</f>
        <v>67500</v>
      </c>
      <c r="H1184" s="74">
        <f t="shared" ref="H1184:I1184" si="310">H1188+H1193+H1199+H1202+H1187</f>
        <v>67500</v>
      </c>
      <c r="I1184" s="74">
        <f t="shared" si="310"/>
        <v>67500</v>
      </c>
      <c r="J1184" s="209"/>
      <c r="K1184" s="209"/>
      <c r="L1184" s="209"/>
      <c r="M1184" s="209"/>
      <c r="N1184" s="209"/>
      <c r="O1184" s="209"/>
      <c r="P1184" s="236"/>
      <c r="Q1184" s="242"/>
      <c r="R1184" s="236"/>
    </row>
    <row r="1185" spans="1:18" s="28" customFormat="1" ht="67.5" hidden="1" customHeight="1">
      <c r="A1185" s="40" t="s">
        <v>335</v>
      </c>
      <c r="B1185" s="14">
        <v>793</v>
      </c>
      <c r="C1185" s="15" t="s">
        <v>70</v>
      </c>
      <c r="D1185" s="15" t="s">
        <v>123</v>
      </c>
      <c r="E1185" s="15" t="s">
        <v>138</v>
      </c>
      <c r="F1185" s="39"/>
      <c r="G1185" s="74">
        <f>G1186</f>
        <v>0</v>
      </c>
      <c r="H1185" s="74">
        <f t="shared" ref="H1185:I1185" si="311">H1186</f>
        <v>0</v>
      </c>
      <c r="I1185" s="74">
        <f t="shared" si="311"/>
        <v>0</v>
      </c>
      <c r="J1185" s="209"/>
      <c r="K1185" s="236"/>
      <c r="L1185" s="236"/>
      <c r="M1185" s="236"/>
      <c r="N1185" s="236"/>
      <c r="O1185" s="236"/>
      <c r="P1185" s="236"/>
      <c r="Q1185" s="236"/>
      <c r="R1185" s="236"/>
    </row>
    <row r="1186" spans="1:18" s="28" customFormat="1" ht="25.5" hidden="1">
      <c r="A1186" s="16" t="s">
        <v>324</v>
      </c>
      <c r="B1186" s="14">
        <v>793</v>
      </c>
      <c r="C1186" s="15" t="s">
        <v>70</v>
      </c>
      <c r="D1186" s="15" t="s">
        <v>123</v>
      </c>
      <c r="E1186" s="15" t="s">
        <v>138</v>
      </c>
      <c r="F1186" s="15" t="s">
        <v>37</v>
      </c>
      <c r="G1186" s="74">
        <f>G1187</f>
        <v>0</v>
      </c>
      <c r="H1186" s="74">
        <f t="shared" ref="H1186:I1186" si="312">H1187</f>
        <v>0</v>
      </c>
      <c r="I1186" s="74">
        <f t="shared" si="312"/>
        <v>0</v>
      </c>
      <c r="J1186" s="209"/>
      <c r="K1186" s="236"/>
      <c r="L1186" s="236"/>
      <c r="M1186" s="236"/>
      <c r="N1186" s="236"/>
      <c r="O1186" s="236"/>
      <c r="P1186" s="236"/>
      <c r="Q1186" s="236"/>
      <c r="R1186" s="236"/>
    </row>
    <row r="1187" spans="1:18" s="28" customFormat="1" ht="25.5" hidden="1">
      <c r="A1187" s="16" t="s">
        <v>38</v>
      </c>
      <c r="B1187" s="14">
        <v>793</v>
      </c>
      <c r="C1187" s="15" t="s">
        <v>70</v>
      </c>
      <c r="D1187" s="15" t="s">
        <v>123</v>
      </c>
      <c r="E1187" s="15" t="s">
        <v>138</v>
      </c>
      <c r="F1187" s="15" t="s">
        <v>39</v>
      </c>
      <c r="G1187" s="74">
        <v>0</v>
      </c>
      <c r="H1187" s="27"/>
      <c r="I1187" s="27"/>
      <c r="J1187" s="226"/>
      <c r="K1187" s="236"/>
      <c r="L1187" s="236"/>
      <c r="M1187" s="236"/>
      <c r="N1187" s="236"/>
      <c r="O1187" s="236"/>
      <c r="P1187" s="236"/>
      <c r="Q1187" s="236"/>
      <c r="R1187" s="236"/>
    </row>
    <row r="1188" spans="1:18" ht="53.25" hidden="1" customHeight="1">
      <c r="A1188" s="57" t="s">
        <v>789</v>
      </c>
      <c r="B1188" s="14">
        <v>793</v>
      </c>
      <c r="C1188" s="15" t="s">
        <v>70</v>
      </c>
      <c r="D1188" s="15" t="s">
        <v>123</v>
      </c>
      <c r="E1188" s="15" t="s">
        <v>253</v>
      </c>
      <c r="F1188" s="15"/>
      <c r="G1188" s="74">
        <f>G1189</f>
        <v>0</v>
      </c>
      <c r="H1188" s="74">
        <f>H1189+H1191</f>
        <v>0</v>
      </c>
      <c r="I1188" s="74">
        <f>I1189+I1191</f>
        <v>0</v>
      </c>
      <c r="J1188" s="209"/>
    </row>
    <row r="1189" spans="1:18" ht="25.5" hidden="1">
      <c r="A1189" s="16" t="s">
        <v>324</v>
      </c>
      <c r="B1189" s="14">
        <v>793</v>
      </c>
      <c r="C1189" s="15" t="s">
        <v>70</v>
      </c>
      <c r="D1189" s="15" t="s">
        <v>123</v>
      </c>
      <c r="E1189" s="15" t="s">
        <v>253</v>
      </c>
      <c r="F1189" s="15" t="s">
        <v>37</v>
      </c>
      <c r="G1189" s="74">
        <f>G1190</f>
        <v>0</v>
      </c>
      <c r="H1189" s="74">
        <f t="shared" ref="H1189:I1189" si="313">H1190</f>
        <v>0</v>
      </c>
      <c r="I1189" s="74">
        <f t="shared" si="313"/>
        <v>0</v>
      </c>
      <c r="J1189" s="209"/>
    </row>
    <row r="1190" spans="1:18" ht="25.5" hidden="1">
      <c r="A1190" s="16" t="s">
        <v>38</v>
      </c>
      <c r="B1190" s="14">
        <v>793</v>
      </c>
      <c r="C1190" s="15" t="s">
        <v>70</v>
      </c>
      <c r="D1190" s="15" t="s">
        <v>123</v>
      </c>
      <c r="E1190" s="15" t="s">
        <v>253</v>
      </c>
      <c r="F1190" s="15" t="s">
        <v>39</v>
      </c>
      <c r="G1190" s="74">
        <v>0</v>
      </c>
      <c r="H1190" s="192">
        <v>0</v>
      </c>
      <c r="I1190" s="74">
        <v>0</v>
      </c>
      <c r="J1190" s="209"/>
    </row>
    <row r="1191" spans="1:18" ht="17.25" hidden="1" customHeight="1">
      <c r="A1191" s="16" t="s">
        <v>63</v>
      </c>
      <c r="B1191" s="14">
        <v>793</v>
      </c>
      <c r="C1191" s="15" t="s">
        <v>70</v>
      </c>
      <c r="D1191" s="15" t="s">
        <v>123</v>
      </c>
      <c r="E1191" s="15" t="s">
        <v>254</v>
      </c>
      <c r="F1191" s="15" t="s">
        <v>64</v>
      </c>
      <c r="G1191" s="74">
        <f>G1192</f>
        <v>0</v>
      </c>
      <c r="H1191" s="74">
        <f t="shared" ref="H1191:I1191" si="314">H1192</f>
        <v>0</v>
      </c>
      <c r="I1191" s="74">
        <f t="shared" si="314"/>
        <v>0</v>
      </c>
      <c r="J1191" s="209"/>
    </row>
    <row r="1192" spans="1:18" ht="13.5" hidden="1" customHeight="1">
      <c r="A1192" s="16" t="s">
        <v>180</v>
      </c>
      <c r="B1192" s="14">
        <v>793</v>
      </c>
      <c r="C1192" s="15" t="s">
        <v>70</v>
      </c>
      <c r="D1192" s="15" t="s">
        <v>123</v>
      </c>
      <c r="E1192" s="15" t="s">
        <v>254</v>
      </c>
      <c r="F1192" s="15" t="s">
        <v>181</v>
      </c>
      <c r="G1192" s="74">
        <v>0</v>
      </c>
      <c r="H1192" s="74"/>
      <c r="I1192" s="74">
        <v>0</v>
      </c>
      <c r="J1192" s="209"/>
    </row>
    <row r="1193" spans="1:18" ht="38.25" customHeight="1">
      <c r="A1193" s="16" t="s">
        <v>450</v>
      </c>
      <c r="B1193" s="14">
        <v>793</v>
      </c>
      <c r="C1193" s="15" t="s">
        <v>70</v>
      </c>
      <c r="D1193" s="15" t="s">
        <v>123</v>
      </c>
      <c r="E1193" s="15" t="s">
        <v>451</v>
      </c>
      <c r="F1193" s="15"/>
      <c r="G1193" s="74">
        <f>G1194</f>
        <v>67500</v>
      </c>
      <c r="H1193" s="74">
        <f t="shared" ref="H1193:I1193" si="315">H1194</f>
        <v>67500</v>
      </c>
      <c r="I1193" s="74">
        <f t="shared" si="315"/>
        <v>67500</v>
      </c>
      <c r="J1193" s="209"/>
    </row>
    <row r="1194" spans="1:18" ht="28.5" customHeight="1">
      <c r="A1194" s="16" t="s">
        <v>38</v>
      </c>
      <c r="B1194" s="14">
        <v>793</v>
      </c>
      <c r="C1194" s="15" t="s">
        <v>70</v>
      </c>
      <c r="D1194" s="15" t="s">
        <v>123</v>
      </c>
      <c r="E1194" s="15" t="s">
        <v>451</v>
      </c>
      <c r="F1194" s="15" t="s">
        <v>37</v>
      </c>
      <c r="G1194" s="74">
        <f>G1195</f>
        <v>67500</v>
      </c>
      <c r="H1194" s="74">
        <f t="shared" ref="H1194:I1194" si="316">H1195</f>
        <v>67500</v>
      </c>
      <c r="I1194" s="74">
        <f t="shared" si="316"/>
        <v>67500</v>
      </c>
      <c r="J1194" s="209"/>
    </row>
    <row r="1195" spans="1:18" ht="25.5">
      <c r="A1195" s="16" t="s">
        <v>38</v>
      </c>
      <c r="B1195" s="14">
        <v>793</v>
      </c>
      <c r="C1195" s="15" t="s">
        <v>70</v>
      </c>
      <c r="D1195" s="15" t="s">
        <v>123</v>
      </c>
      <c r="E1195" s="15" t="s">
        <v>451</v>
      </c>
      <c r="F1195" s="15" t="s">
        <v>39</v>
      </c>
      <c r="G1195" s="74">
        <v>67500</v>
      </c>
      <c r="H1195" s="74">
        <v>67500</v>
      </c>
      <c r="I1195" s="74">
        <v>67500</v>
      </c>
      <c r="J1195" s="209"/>
    </row>
    <row r="1196" spans="1:18" ht="38.25" hidden="1" customHeight="1">
      <c r="A1196" s="16" t="s">
        <v>800</v>
      </c>
      <c r="B1196" s="14">
        <v>793</v>
      </c>
      <c r="C1196" s="15" t="s">
        <v>70</v>
      </c>
      <c r="D1196" s="15" t="s">
        <v>123</v>
      </c>
      <c r="E1196" s="15" t="s">
        <v>799</v>
      </c>
      <c r="F1196" s="15"/>
      <c r="G1196" s="74">
        <f>G1197</f>
        <v>0</v>
      </c>
      <c r="H1196" s="74">
        <f t="shared" ref="H1196:I1197" si="317">H1197</f>
        <v>0</v>
      </c>
      <c r="I1196" s="74">
        <f t="shared" si="317"/>
        <v>0</v>
      </c>
      <c r="J1196" s="209"/>
    </row>
    <row r="1197" spans="1:18" ht="28.5" hidden="1" customHeight="1">
      <c r="A1197" s="16" t="s">
        <v>38</v>
      </c>
      <c r="B1197" s="14">
        <v>793</v>
      </c>
      <c r="C1197" s="15" t="s">
        <v>70</v>
      </c>
      <c r="D1197" s="15" t="s">
        <v>123</v>
      </c>
      <c r="E1197" s="15" t="s">
        <v>799</v>
      </c>
      <c r="F1197" s="15" t="s">
        <v>37</v>
      </c>
      <c r="G1197" s="74">
        <f>G1198</f>
        <v>0</v>
      </c>
      <c r="H1197" s="74">
        <f t="shared" si="317"/>
        <v>0</v>
      </c>
      <c r="I1197" s="74">
        <f t="shared" si="317"/>
        <v>0</v>
      </c>
      <c r="J1197" s="209"/>
    </row>
    <row r="1198" spans="1:18" ht="25.5" hidden="1">
      <c r="A1198" s="16" t="s">
        <v>38</v>
      </c>
      <c r="B1198" s="14">
        <v>793</v>
      </c>
      <c r="C1198" s="15" t="s">
        <v>70</v>
      </c>
      <c r="D1198" s="15" t="s">
        <v>123</v>
      </c>
      <c r="E1198" s="15" t="s">
        <v>799</v>
      </c>
      <c r="F1198" s="15" t="s">
        <v>39</v>
      </c>
      <c r="G1198" s="74"/>
      <c r="H1198" s="74"/>
      <c r="I1198" s="74"/>
      <c r="J1198" s="209"/>
    </row>
    <row r="1199" spans="1:18" ht="46.5" hidden="1" customHeight="1">
      <c r="A1199" s="57" t="s">
        <v>498</v>
      </c>
      <c r="B1199" s="14">
        <v>793</v>
      </c>
      <c r="C1199" s="15" t="s">
        <v>70</v>
      </c>
      <c r="D1199" s="15" t="s">
        <v>123</v>
      </c>
      <c r="E1199" s="15" t="s">
        <v>497</v>
      </c>
      <c r="F1199" s="15"/>
      <c r="G1199" s="74">
        <f>G1200</f>
        <v>0</v>
      </c>
      <c r="H1199" s="74">
        <f t="shared" ref="H1199:I1199" si="318">H1200</f>
        <v>0</v>
      </c>
      <c r="I1199" s="74">
        <f t="shared" si="318"/>
        <v>0</v>
      </c>
      <c r="J1199" s="209"/>
    </row>
    <row r="1200" spans="1:18" ht="25.5" hidden="1" customHeight="1">
      <c r="A1200" s="16" t="s">
        <v>324</v>
      </c>
      <c r="B1200" s="14">
        <v>793</v>
      </c>
      <c r="C1200" s="15" t="s">
        <v>70</v>
      </c>
      <c r="D1200" s="15" t="s">
        <v>123</v>
      </c>
      <c r="E1200" s="15" t="s">
        <v>497</v>
      </c>
      <c r="F1200" s="15" t="s">
        <v>37</v>
      </c>
      <c r="G1200" s="74">
        <f>G1201</f>
        <v>0</v>
      </c>
      <c r="H1200" s="74">
        <f t="shared" ref="H1200:I1200" si="319">H1201</f>
        <v>0</v>
      </c>
      <c r="I1200" s="74">
        <f t="shared" si="319"/>
        <v>0</v>
      </c>
      <c r="J1200" s="209"/>
    </row>
    <row r="1201" spans="1:18" ht="25.5" hidden="1" customHeight="1">
      <c r="A1201" s="16" t="s">
        <v>38</v>
      </c>
      <c r="B1201" s="14">
        <v>793</v>
      </c>
      <c r="C1201" s="15" t="s">
        <v>70</v>
      </c>
      <c r="D1201" s="15" t="s">
        <v>123</v>
      </c>
      <c r="E1201" s="15" t="s">
        <v>497</v>
      </c>
      <c r="F1201" s="15" t="s">
        <v>39</v>
      </c>
      <c r="G1201" s="74">
        <v>0</v>
      </c>
      <c r="H1201" s="74"/>
      <c r="I1201" s="74">
        <v>0</v>
      </c>
      <c r="J1201" s="209"/>
    </row>
    <row r="1202" spans="1:18" ht="46.5" hidden="1" customHeight="1">
      <c r="A1202" s="57" t="s">
        <v>500</v>
      </c>
      <c r="B1202" s="14">
        <v>793</v>
      </c>
      <c r="C1202" s="15" t="s">
        <v>70</v>
      </c>
      <c r="D1202" s="15" t="s">
        <v>123</v>
      </c>
      <c r="E1202" s="15" t="s">
        <v>499</v>
      </c>
      <c r="F1202" s="15"/>
      <c r="G1202" s="74">
        <f>G1203</f>
        <v>0</v>
      </c>
      <c r="H1202" s="74">
        <f t="shared" ref="H1202:I1202" si="320">H1203</f>
        <v>0</v>
      </c>
      <c r="I1202" s="74">
        <f t="shared" si="320"/>
        <v>0</v>
      </c>
      <c r="J1202" s="209"/>
    </row>
    <row r="1203" spans="1:18" ht="25.5" hidden="1">
      <c r="A1203" s="16" t="s">
        <v>324</v>
      </c>
      <c r="B1203" s="14">
        <v>793</v>
      </c>
      <c r="C1203" s="15" t="s">
        <v>70</v>
      </c>
      <c r="D1203" s="15" t="s">
        <v>123</v>
      </c>
      <c r="E1203" s="15" t="s">
        <v>499</v>
      </c>
      <c r="F1203" s="15" t="s">
        <v>37</v>
      </c>
      <c r="G1203" s="74">
        <f>G1204</f>
        <v>0</v>
      </c>
      <c r="H1203" s="74">
        <f>H1204</f>
        <v>0</v>
      </c>
      <c r="I1203" s="74">
        <f>I1204</f>
        <v>0</v>
      </c>
      <c r="J1203" s="209"/>
    </row>
    <row r="1204" spans="1:18" ht="25.5" hidden="1">
      <c r="A1204" s="16" t="s">
        <v>38</v>
      </c>
      <c r="B1204" s="14">
        <v>793</v>
      </c>
      <c r="C1204" s="15" t="s">
        <v>70</v>
      </c>
      <c r="D1204" s="15" t="s">
        <v>123</v>
      </c>
      <c r="E1204" s="15" t="s">
        <v>499</v>
      </c>
      <c r="F1204" s="15" t="s">
        <v>39</v>
      </c>
      <c r="G1204" s="74">
        <f>60000-60000</f>
        <v>0</v>
      </c>
      <c r="H1204" s="74">
        <f>90000-90000</f>
        <v>0</v>
      </c>
      <c r="I1204" s="74">
        <v>0</v>
      </c>
      <c r="J1204" s="209"/>
    </row>
    <row r="1205" spans="1:18" ht="30.75" hidden="1" customHeight="1">
      <c r="A1205" s="16" t="s">
        <v>273</v>
      </c>
      <c r="B1205" s="14">
        <v>793</v>
      </c>
      <c r="C1205" s="15" t="s">
        <v>70</v>
      </c>
      <c r="D1205" s="15" t="s">
        <v>123</v>
      </c>
      <c r="E1205" s="15" t="s">
        <v>572</v>
      </c>
      <c r="F1205" s="15"/>
      <c r="G1205" s="74">
        <f>G1206</f>
        <v>0</v>
      </c>
      <c r="H1205" s="74">
        <v>0</v>
      </c>
      <c r="I1205" s="74">
        <v>0</v>
      </c>
      <c r="J1205" s="209"/>
    </row>
    <row r="1206" spans="1:18" ht="30.75" hidden="1" customHeight="1">
      <c r="A1206" s="16" t="s">
        <v>148</v>
      </c>
      <c r="B1206" s="14">
        <v>793</v>
      </c>
      <c r="C1206" s="15" t="s">
        <v>70</v>
      </c>
      <c r="D1206" s="15" t="s">
        <v>123</v>
      </c>
      <c r="E1206" s="15" t="s">
        <v>572</v>
      </c>
      <c r="F1206" s="15" t="s">
        <v>149</v>
      </c>
      <c r="G1206" s="74">
        <f>G1207</f>
        <v>0</v>
      </c>
      <c r="H1206" s="74">
        <v>0</v>
      </c>
      <c r="I1206" s="74">
        <v>0</v>
      </c>
      <c r="J1206" s="209"/>
    </row>
    <row r="1207" spans="1:18" ht="30.75" hidden="1" customHeight="1">
      <c r="A1207" s="16" t="s">
        <v>150</v>
      </c>
      <c r="B1207" s="14">
        <v>793</v>
      </c>
      <c r="C1207" s="15" t="s">
        <v>70</v>
      </c>
      <c r="D1207" s="15" t="s">
        <v>123</v>
      </c>
      <c r="E1207" s="15" t="s">
        <v>572</v>
      </c>
      <c r="F1207" s="15" t="s">
        <v>151</v>
      </c>
      <c r="G1207" s="74"/>
      <c r="H1207" s="74">
        <v>0</v>
      </c>
      <c r="I1207" s="74">
        <v>0</v>
      </c>
      <c r="J1207" s="209"/>
    </row>
    <row r="1208" spans="1:18" ht="25.5" hidden="1">
      <c r="A1208" s="16" t="s">
        <v>169</v>
      </c>
      <c r="B1208" s="14">
        <v>793</v>
      </c>
      <c r="C1208" s="15" t="s">
        <v>70</v>
      </c>
      <c r="D1208" s="15" t="s">
        <v>123</v>
      </c>
      <c r="E1208" s="15" t="s">
        <v>234</v>
      </c>
      <c r="F1208" s="15"/>
      <c r="G1208" s="74">
        <f>G1209</f>
        <v>0</v>
      </c>
      <c r="H1208" s="74"/>
      <c r="I1208" s="74"/>
      <c r="J1208" s="209"/>
    </row>
    <row r="1209" spans="1:18" ht="25.5" hidden="1">
      <c r="A1209" s="16" t="s">
        <v>169</v>
      </c>
      <c r="B1209" s="14">
        <v>793</v>
      </c>
      <c r="C1209" s="15" t="s">
        <v>70</v>
      </c>
      <c r="D1209" s="15" t="s">
        <v>123</v>
      </c>
      <c r="E1209" s="15" t="s">
        <v>276</v>
      </c>
      <c r="F1209" s="15"/>
      <c r="G1209" s="74">
        <f>G1210</f>
        <v>0</v>
      </c>
      <c r="H1209" s="74"/>
      <c r="I1209" s="74"/>
      <c r="J1209" s="209"/>
    </row>
    <row r="1210" spans="1:18" ht="25.5" hidden="1">
      <c r="A1210" s="16" t="s">
        <v>324</v>
      </c>
      <c r="B1210" s="14">
        <v>793</v>
      </c>
      <c r="C1210" s="15" t="s">
        <v>70</v>
      </c>
      <c r="D1210" s="15" t="s">
        <v>123</v>
      </c>
      <c r="E1210" s="15" t="s">
        <v>276</v>
      </c>
      <c r="F1210" s="15" t="s">
        <v>37</v>
      </c>
      <c r="G1210" s="74">
        <f>G1211</f>
        <v>0</v>
      </c>
      <c r="H1210" s="74"/>
      <c r="I1210" s="74"/>
      <c r="J1210" s="209"/>
    </row>
    <row r="1211" spans="1:18" ht="25.5" hidden="1">
      <c r="A1211" s="16" t="s">
        <v>38</v>
      </c>
      <c r="B1211" s="14">
        <v>793</v>
      </c>
      <c r="C1211" s="15" t="s">
        <v>70</v>
      </c>
      <c r="D1211" s="15" t="s">
        <v>123</v>
      </c>
      <c r="E1211" s="15" t="s">
        <v>276</v>
      </c>
      <c r="F1211" s="15" t="s">
        <v>39</v>
      </c>
      <c r="G1211" s="74"/>
      <c r="H1211" s="74">
        <v>0</v>
      </c>
      <c r="I1211" s="74">
        <v>0</v>
      </c>
      <c r="J1211" s="209"/>
    </row>
    <row r="1212" spans="1:18" s="22" customFormat="1" ht="42" customHeight="1">
      <c r="A1212" s="34" t="s">
        <v>798</v>
      </c>
      <c r="B1212" s="35">
        <v>793</v>
      </c>
      <c r="C1212" s="36" t="s">
        <v>70</v>
      </c>
      <c r="D1212" s="36" t="s">
        <v>69</v>
      </c>
      <c r="E1212" s="36"/>
      <c r="F1212" s="36"/>
      <c r="G1212" s="75">
        <f>G1213</f>
        <v>3055489.88</v>
      </c>
      <c r="H1212" s="75">
        <f t="shared" ref="H1212:I1212" si="321">H1213</f>
        <v>502500</v>
      </c>
      <c r="I1212" s="75">
        <f t="shared" si="321"/>
        <v>502500</v>
      </c>
      <c r="J1212" s="228"/>
      <c r="K1212" s="239"/>
      <c r="L1212" s="239"/>
      <c r="M1212" s="239"/>
      <c r="N1212" s="239"/>
      <c r="O1212" s="239"/>
      <c r="P1212" s="240"/>
      <c r="Q1212" s="240"/>
      <c r="R1212" s="239"/>
    </row>
    <row r="1213" spans="1:18" s="28" customFormat="1" ht="51">
      <c r="A1213" s="40" t="s">
        <v>486</v>
      </c>
      <c r="B1213" s="14">
        <v>793</v>
      </c>
      <c r="C1213" s="15" t="s">
        <v>70</v>
      </c>
      <c r="D1213" s="15" t="s">
        <v>69</v>
      </c>
      <c r="E1213" s="15" t="s">
        <v>252</v>
      </c>
      <c r="F1213" s="39"/>
      <c r="G1213" s="74">
        <f>G1219+G1214+G1224+G1229+G1232+G1243</f>
        <v>3055489.88</v>
      </c>
      <c r="H1213" s="74">
        <f t="shared" ref="H1213:I1213" si="322">H1219+H1214+H1224+H1229+H1232</f>
        <v>502500</v>
      </c>
      <c r="I1213" s="74">
        <f t="shared" si="322"/>
        <v>502500</v>
      </c>
      <c r="J1213" s="209"/>
      <c r="K1213" s="236"/>
      <c r="L1213" s="236"/>
      <c r="M1213" s="236"/>
      <c r="N1213" s="236"/>
      <c r="O1213" s="236"/>
      <c r="P1213" s="236"/>
      <c r="Q1213" s="236"/>
      <c r="R1213" s="236"/>
    </row>
    <row r="1214" spans="1:18" s="28" customFormat="1" ht="25.5" hidden="1">
      <c r="A1214" s="40" t="s">
        <v>621</v>
      </c>
      <c r="B1214" s="14">
        <v>793</v>
      </c>
      <c r="C1214" s="15" t="s">
        <v>70</v>
      </c>
      <c r="D1214" s="15" t="s">
        <v>69</v>
      </c>
      <c r="E1214" s="15" t="s">
        <v>657</v>
      </c>
      <c r="F1214" s="39"/>
      <c r="G1214" s="74">
        <f>G1217+G1215</f>
        <v>0</v>
      </c>
      <c r="H1214" s="74"/>
      <c r="I1214" s="74"/>
      <c r="J1214" s="209"/>
      <c r="K1214" s="236"/>
      <c r="L1214" s="236"/>
      <c r="M1214" s="236"/>
      <c r="N1214" s="236"/>
      <c r="O1214" s="236"/>
      <c r="P1214" s="236"/>
      <c r="Q1214" s="236"/>
      <c r="R1214" s="236"/>
    </row>
    <row r="1215" spans="1:18" s="28" customFormat="1" hidden="1">
      <c r="A1215" s="16" t="s">
        <v>156</v>
      </c>
      <c r="B1215" s="14">
        <v>793</v>
      </c>
      <c r="C1215" s="15" t="s">
        <v>70</v>
      </c>
      <c r="D1215" s="15" t="s">
        <v>69</v>
      </c>
      <c r="E1215" s="15" t="s">
        <v>657</v>
      </c>
      <c r="F1215" s="15" t="s">
        <v>157</v>
      </c>
      <c r="G1215" s="74">
        <f>G1216</f>
        <v>0</v>
      </c>
      <c r="H1215" s="74"/>
      <c r="I1215" s="74"/>
      <c r="J1215" s="209"/>
      <c r="K1215" s="236"/>
      <c r="L1215" s="236"/>
      <c r="M1215" s="236"/>
      <c r="N1215" s="236"/>
      <c r="O1215" s="236"/>
      <c r="P1215" s="236"/>
      <c r="Q1215" s="236"/>
      <c r="R1215" s="236"/>
    </row>
    <row r="1216" spans="1:18" s="28" customFormat="1" hidden="1">
      <c r="A1216" s="16" t="s">
        <v>170</v>
      </c>
      <c r="B1216" s="14">
        <v>793</v>
      </c>
      <c r="C1216" s="15" t="s">
        <v>70</v>
      </c>
      <c r="D1216" s="15" t="s">
        <v>69</v>
      </c>
      <c r="E1216" s="15" t="s">
        <v>657</v>
      </c>
      <c r="F1216" s="15" t="s">
        <v>171</v>
      </c>
      <c r="G1216" s="74"/>
      <c r="H1216" s="74"/>
      <c r="I1216" s="74"/>
      <c r="J1216" s="209"/>
      <c r="K1216" s="236"/>
      <c r="L1216" s="236"/>
      <c r="M1216" s="236"/>
      <c r="N1216" s="236"/>
      <c r="O1216" s="236"/>
      <c r="P1216" s="236"/>
      <c r="Q1216" s="236"/>
      <c r="R1216" s="236"/>
    </row>
    <row r="1217" spans="1:18" ht="17.25" hidden="1" customHeight="1">
      <c r="A1217" s="16" t="s">
        <v>63</v>
      </c>
      <c r="B1217" s="14">
        <v>793</v>
      </c>
      <c r="C1217" s="15" t="s">
        <v>70</v>
      </c>
      <c r="D1217" s="15" t="s">
        <v>69</v>
      </c>
      <c r="E1217" s="15" t="s">
        <v>620</v>
      </c>
      <c r="F1217" s="15" t="s">
        <v>64</v>
      </c>
      <c r="G1217" s="74">
        <f>G1218</f>
        <v>0</v>
      </c>
      <c r="H1217" s="74">
        <f>H1218</f>
        <v>0</v>
      </c>
      <c r="I1217" s="74">
        <f>I1218</f>
        <v>0</v>
      </c>
      <c r="J1217" s="209"/>
    </row>
    <row r="1218" spans="1:18" ht="13.5" hidden="1" customHeight="1">
      <c r="A1218" s="16" t="s">
        <v>180</v>
      </c>
      <c r="B1218" s="14">
        <v>793</v>
      </c>
      <c r="C1218" s="15" t="s">
        <v>70</v>
      </c>
      <c r="D1218" s="15" t="s">
        <v>69</v>
      </c>
      <c r="E1218" s="15" t="s">
        <v>620</v>
      </c>
      <c r="F1218" s="15" t="s">
        <v>181</v>
      </c>
      <c r="G1218" s="74">
        <f>2715000-2715000</f>
        <v>0</v>
      </c>
      <c r="H1218" s="74"/>
      <c r="I1218" s="74"/>
      <c r="J1218" s="209"/>
    </row>
    <row r="1219" spans="1:18" ht="21" customHeight="1">
      <c r="A1219" s="16" t="s">
        <v>186</v>
      </c>
      <c r="B1219" s="14">
        <v>793</v>
      </c>
      <c r="C1219" s="15" t="s">
        <v>70</v>
      </c>
      <c r="D1219" s="15" t="s">
        <v>69</v>
      </c>
      <c r="E1219" s="15" t="s">
        <v>136</v>
      </c>
      <c r="F1219" s="15"/>
      <c r="G1219" s="74">
        <f t="shared" ref="G1219:I1220" si="323">G1220</f>
        <v>70000</v>
      </c>
      <c r="H1219" s="74">
        <f t="shared" si="323"/>
        <v>70000</v>
      </c>
      <c r="I1219" s="74">
        <f t="shared" si="323"/>
        <v>70000</v>
      </c>
      <c r="J1219" s="209"/>
    </row>
    <row r="1220" spans="1:18" ht="24.75" customHeight="1">
      <c r="A1220" s="16" t="s">
        <v>324</v>
      </c>
      <c r="B1220" s="14">
        <v>793</v>
      </c>
      <c r="C1220" s="15" t="s">
        <v>70</v>
      </c>
      <c r="D1220" s="15" t="s">
        <v>69</v>
      </c>
      <c r="E1220" s="15" t="s">
        <v>136</v>
      </c>
      <c r="F1220" s="15" t="s">
        <v>37</v>
      </c>
      <c r="G1220" s="74">
        <f t="shared" si="323"/>
        <v>70000</v>
      </c>
      <c r="H1220" s="74">
        <f t="shared" si="323"/>
        <v>70000</v>
      </c>
      <c r="I1220" s="74">
        <f t="shared" si="323"/>
        <v>70000</v>
      </c>
      <c r="J1220" s="209"/>
    </row>
    <row r="1221" spans="1:18" ht="25.5">
      <c r="A1221" s="16" t="s">
        <v>38</v>
      </c>
      <c r="B1221" s="14">
        <v>793</v>
      </c>
      <c r="C1221" s="15" t="s">
        <v>70</v>
      </c>
      <c r="D1221" s="15" t="s">
        <v>69</v>
      </c>
      <c r="E1221" s="15" t="s">
        <v>136</v>
      </c>
      <c r="F1221" s="15" t="s">
        <v>39</v>
      </c>
      <c r="G1221" s="74">
        <v>70000</v>
      </c>
      <c r="H1221" s="74">
        <v>70000</v>
      </c>
      <c r="I1221" s="74">
        <v>70000</v>
      </c>
      <c r="J1221" s="209"/>
    </row>
    <row r="1222" spans="1:18" s="28" customFormat="1" ht="67.5" customHeight="1">
      <c r="A1222" s="40" t="s">
        <v>335</v>
      </c>
      <c r="B1222" s="14">
        <v>793</v>
      </c>
      <c r="C1222" s="15" t="s">
        <v>70</v>
      </c>
      <c r="D1222" s="15" t="s">
        <v>69</v>
      </c>
      <c r="E1222" s="15" t="s">
        <v>138</v>
      </c>
      <c r="F1222" s="39"/>
      <c r="G1222" s="74">
        <f>G1223</f>
        <v>82989.88</v>
      </c>
      <c r="H1222" s="74">
        <f t="shared" ref="H1222:I1223" si="324">H1223</f>
        <v>30000</v>
      </c>
      <c r="I1222" s="74">
        <f t="shared" si="324"/>
        <v>30000</v>
      </c>
      <c r="J1222" s="209"/>
      <c r="K1222" s="236"/>
      <c r="L1222" s="236"/>
      <c r="M1222" s="236"/>
      <c r="N1222" s="236"/>
      <c r="O1222" s="236"/>
      <c r="P1222" s="236"/>
      <c r="Q1222" s="236"/>
      <c r="R1222" s="236"/>
    </row>
    <row r="1223" spans="1:18" s="28" customFormat="1" ht="25.5">
      <c r="A1223" s="16" t="s">
        <v>324</v>
      </c>
      <c r="B1223" s="14">
        <v>793</v>
      </c>
      <c r="C1223" s="15" t="s">
        <v>70</v>
      </c>
      <c r="D1223" s="15" t="s">
        <v>69</v>
      </c>
      <c r="E1223" s="15" t="s">
        <v>138</v>
      </c>
      <c r="F1223" s="15" t="s">
        <v>37</v>
      </c>
      <c r="G1223" s="74">
        <f>G1224</f>
        <v>82989.88</v>
      </c>
      <c r="H1223" s="74">
        <f t="shared" si="324"/>
        <v>30000</v>
      </c>
      <c r="I1223" s="74">
        <f t="shared" si="324"/>
        <v>30000</v>
      </c>
      <c r="J1223" s="209"/>
      <c r="K1223" s="236"/>
      <c r="L1223" s="236"/>
      <c r="M1223" s="236"/>
      <c r="N1223" s="236"/>
      <c r="O1223" s="236"/>
      <c r="P1223" s="236"/>
      <c r="Q1223" s="236"/>
      <c r="R1223" s="236"/>
    </row>
    <row r="1224" spans="1:18" s="28" customFormat="1" ht="25.5">
      <c r="A1224" s="16" t="s">
        <v>38</v>
      </c>
      <c r="B1224" s="14">
        <v>793</v>
      </c>
      <c r="C1224" s="15" t="s">
        <v>70</v>
      </c>
      <c r="D1224" s="15" t="s">
        <v>69</v>
      </c>
      <c r="E1224" s="15" t="s">
        <v>138</v>
      </c>
      <c r="F1224" s="15" t="s">
        <v>39</v>
      </c>
      <c r="G1224" s="74">
        <f>30000+52989.88</f>
        <v>82989.88</v>
      </c>
      <c r="H1224" s="27">
        <v>30000</v>
      </c>
      <c r="I1224" s="27">
        <v>30000</v>
      </c>
      <c r="J1224" s="226"/>
      <c r="K1224" s="236"/>
      <c r="L1224" s="236"/>
      <c r="M1224" s="236"/>
      <c r="N1224" s="236"/>
      <c r="O1224" s="236"/>
      <c r="P1224" s="236"/>
      <c r="Q1224" s="236"/>
      <c r="R1224" s="236"/>
    </row>
    <row r="1225" spans="1:18" ht="53.25" customHeight="1">
      <c r="A1225" s="57" t="s">
        <v>498</v>
      </c>
      <c r="B1225" s="14">
        <v>793</v>
      </c>
      <c r="C1225" s="15" t="s">
        <v>70</v>
      </c>
      <c r="D1225" s="15" t="s">
        <v>69</v>
      </c>
      <c r="E1225" s="15" t="s">
        <v>253</v>
      </c>
      <c r="F1225" s="15"/>
      <c r="G1225" s="74">
        <f>G1228+G1226</f>
        <v>20000</v>
      </c>
      <c r="H1225" s="74">
        <f t="shared" ref="H1225:I1225" si="325">H1228+H1226</f>
        <v>250000</v>
      </c>
      <c r="I1225" s="74">
        <f t="shared" si="325"/>
        <v>250000</v>
      </c>
      <c r="J1225" s="209"/>
    </row>
    <row r="1226" spans="1:18" ht="25.5" hidden="1">
      <c r="A1226" s="16" t="s">
        <v>324</v>
      </c>
      <c r="B1226" s="14">
        <v>793</v>
      </c>
      <c r="C1226" s="15" t="s">
        <v>70</v>
      </c>
      <c r="D1226" s="15" t="s">
        <v>69</v>
      </c>
      <c r="E1226" s="15" t="s">
        <v>253</v>
      </c>
      <c r="F1226" s="15" t="s">
        <v>37</v>
      </c>
      <c r="G1226" s="74">
        <f>G1227</f>
        <v>0</v>
      </c>
      <c r="H1226" s="74">
        <f>H1227</f>
        <v>0</v>
      </c>
      <c r="I1226" s="74">
        <f>I1227</f>
        <v>0</v>
      </c>
      <c r="J1226" s="209"/>
    </row>
    <row r="1227" spans="1:18" ht="25.5" hidden="1">
      <c r="A1227" s="16" t="s">
        <v>38</v>
      </c>
      <c r="B1227" s="14">
        <v>793</v>
      </c>
      <c r="C1227" s="15" t="s">
        <v>70</v>
      </c>
      <c r="D1227" s="15" t="s">
        <v>69</v>
      </c>
      <c r="E1227" s="15" t="s">
        <v>253</v>
      </c>
      <c r="F1227" s="15" t="s">
        <v>39</v>
      </c>
      <c r="G1227" s="74">
        <f>30000-30000</f>
        <v>0</v>
      </c>
      <c r="H1227" s="74"/>
      <c r="I1227" s="74"/>
      <c r="J1227" s="209"/>
    </row>
    <row r="1228" spans="1:18" ht="17.25" customHeight="1">
      <c r="A1228" s="16" t="s">
        <v>63</v>
      </c>
      <c r="B1228" s="14">
        <v>793</v>
      </c>
      <c r="C1228" s="15" t="s">
        <v>70</v>
      </c>
      <c r="D1228" s="15" t="s">
        <v>69</v>
      </c>
      <c r="E1228" s="15" t="s">
        <v>254</v>
      </c>
      <c r="F1228" s="15" t="s">
        <v>64</v>
      </c>
      <c r="G1228" s="74">
        <f>G1229</f>
        <v>20000</v>
      </c>
      <c r="H1228" s="74">
        <f>H1229</f>
        <v>250000</v>
      </c>
      <c r="I1228" s="74">
        <f>I1229</f>
        <v>250000</v>
      </c>
      <c r="J1228" s="209"/>
    </row>
    <row r="1229" spans="1:18" ht="13.5" customHeight="1">
      <c r="A1229" s="16" t="s">
        <v>180</v>
      </c>
      <c r="B1229" s="14">
        <v>793</v>
      </c>
      <c r="C1229" s="15" t="s">
        <v>70</v>
      </c>
      <c r="D1229" s="15" t="s">
        <v>69</v>
      </c>
      <c r="E1229" s="15" t="s">
        <v>254</v>
      </c>
      <c r="F1229" s="15" t="s">
        <v>181</v>
      </c>
      <c r="G1229" s="74">
        <f>250000-230000</f>
        <v>20000</v>
      </c>
      <c r="H1229" s="74">
        <v>250000</v>
      </c>
      <c r="I1229" s="74">
        <v>250000</v>
      </c>
      <c r="J1229" s="209"/>
    </row>
    <row r="1230" spans="1:18" ht="46.5" customHeight="1">
      <c r="A1230" s="57" t="s">
        <v>789</v>
      </c>
      <c r="B1230" s="14">
        <v>793</v>
      </c>
      <c r="C1230" s="15" t="s">
        <v>70</v>
      </c>
      <c r="D1230" s="15" t="s">
        <v>69</v>
      </c>
      <c r="E1230" s="15" t="s">
        <v>497</v>
      </c>
      <c r="F1230" s="15"/>
      <c r="G1230" s="74">
        <f>G1231</f>
        <v>382500</v>
      </c>
      <c r="H1230" s="74">
        <f t="shared" ref="H1230:I1230" si="326">H1231</f>
        <v>152500</v>
      </c>
      <c r="I1230" s="74">
        <f t="shared" si="326"/>
        <v>152500</v>
      </c>
      <c r="J1230" s="209"/>
      <c r="K1230" s="209"/>
      <c r="L1230" s="209"/>
      <c r="M1230" s="209"/>
      <c r="N1230" s="209"/>
      <c r="O1230" s="209"/>
    </row>
    <row r="1231" spans="1:18" ht="25.5">
      <c r="A1231" s="16" t="s">
        <v>324</v>
      </c>
      <c r="B1231" s="14">
        <v>793</v>
      </c>
      <c r="C1231" s="15" t="s">
        <v>70</v>
      </c>
      <c r="D1231" s="15" t="s">
        <v>69</v>
      </c>
      <c r="E1231" s="15" t="s">
        <v>497</v>
      </c>
      <c r="F1231" s="15" t="s">
        <v>37</v>
      </c>
      <c r="G1231" s="74">
        <f>G1232</f>
        <v>382500</v>
      </c>
      <c r="H1231" s="74">
        <f>H1232</f>
        <v>152500</v>
      </c>
      <c r="I1231" s="74">
        <f>I1232</f>
        <v>152500</v>
      </c>
      <c r="J1231" s="209"/>
    </row>
    <row r="1232" spans="1:18" ht="25.5">
      <c r="A1232" s="16" t="s">
        <v>38</v>
      </c>
      <c r="B1232" s="14">
        <v>793</v>
      </c>
      <c r="C1232" s="15" t="s">
        <v>70</v>
      </c>
      <c r="D1232" s="15" t="s">
        <v>69</v>
      </c>
      <c r="E1232" s="15" t="s">
        <v>497</v>
      </c>
      <c r="F1232" s="15" t="s">
        <v>39</v>
      </c>
      <c r="G1232" s="74">
        <f>152500+230000</f>
        <v>382500</v>
      </c>
      <c r="H1232" s="74">
        <v>152500</v>
      </c>
      <c r="I1232" s="74">
        <v>152500</v>
      </c>
      <c r="J1232" s="209"/>
    </row>
    <row r="1233" spans="1:18" ht="46.5" hidden="1" customHeight="1">
      <c r="A1233" s="57"/>
      <c r="B1233" s="14"/>
      <c r="C1233" s="15" t="s">
        <v>70</v>
      </c>
      <c r="D1233" s="15" t="s">
        <v>69</v>
      </c>
      <c r="E1233" s="15"/>
      <c r="F1233" s="15"/>
      <c r="G1233" s="74"/>
      <c r="H1233" s="74"/>
      <c r="I1233" s="74"/>
      <c r="J1233" s="209"/>
    </row>
    <row r="1234" spans="1:18" hidden="1">
      <c r="A1234" s="16"/>
      <c r="B1234" s="14"/>
      <c r="C1234" s="15" t="s">
        <v>70</v>
      </c>
      <c r="D1234" s="15" t="s">
        <v>69</v>
      </c>
      <c r="E1234" s="15"/>
      <c r="F1234" s="15"/>
      <c r="G1234" s="74"/>
      <c r="H1234" s="74"/>
      <c r="I1234" s="74"/>
      <c r="J1234" s="209"/>
    </row>
    <row r="1235" spans="1:18" hidden="1">
      <c r="A1235" s="16"/>
      <c r="B1235" s="14"/>
      <c r="C1235" s="15" t="s">
        <v>70</v>
      </c>
      <c r="D1235" s="15" t="s">
        <v>69</v>
      </c>
      <c r="E1235" s="15"/>
      <c r="F1235" s="15"/>
      <c r="G1235" s="74"/>
      <c r="H1235" s="74"/>
      <c r="I1235" s="74"/>
      <c r="J1235" s="209"/>
    </row>
    <row r="1236" spans="1:18" ht="46.5" hidden="1" customHeight="1">
      <c r="A1236" s="57"/>
      <c r="B1236" s="14"/>
      <c r="C1236" s="15"/>
      <c r="D1236" s="15"/>
      <c r="E1236" s="15"/>
      <c r="F1236" s="15"/>
      <c r="G1236" s="74"/>
      <c r="H1236" s="74"/>
      <c r="I1236" s="74"/>
      <c r="J1236" s="209"/>
    </row>
    <row r="1237" spans="1:18" hidden="1">
      <c r="A1237" s="16"/>
      <c r="B1237" s="14"/>
      <c r="C1237" s="15"/>
      <c r="D1237" s="15"/>
      <c r="E1237" s="15"/>
      <c r="F1237" s="15"/>
      <c r="G1237" s="74"/>
      <c r="H1237" s="74"/>
      <c r="I1237" s="74"/>
      <c r="J1237" s="209"/>
    </row>
    <row r="1238" spans="1:18" hidden="1">
      <c r="A1238" s="16"/>
      <c r="B1238" s="14"/>
      <c r="C1238" s="15"/>
      <c r="D1238" s="15"/>
      <c r="E1238" s="15"/>
      <c r="F1238" s="15"/>
      <c r="G1238" s="74"/>
      <c r="H1238" s="74"/>
      <c r="I1238" s="74"/>
      <c r="J1238" s="209"/>
    </row>
    <row r="1239" spans="1:18" s="28" customFormat="1" ht="24.75" hidden="1" customHeight="1">
      <c r="A1239" s="37" t="s">
        <v>169</v>
      </c>
      <c r="B1239" s="14">
        <v>793</v>
      </c>
      <c r="C1239" s="15" t="s">
        <v>70</v>
      </c>
      <c r="D1239" s="15" t="s">
        <v>69</v>
      </c>
      <c r="E1239" s="15" t="s">
        <v>234</v>
      </c>
      <c r="F1239" s="39"/>
      <c r="G1239" s="74">
        <f t="shared" ref="G1239:I1241" si="327">G1240</f>
        <v>0</v>
      </c>
      <c r="H1239" s="74">
        <f t="shared" si="327"/>
        <v>0</v>
      </c>
      <c r="I1239" s="74">
        <f t="shared" si="327"/>
        <v>0</v>
      </c>
      <c r="J1239" s="209"/>
      <c r="K1239" s="236"/>
      <c r="L1239" s="236"/>
      <c r="M1239" s="236"/>
      <c r="N1239" s="236"/>
      <c r="O1239" s="236"/>
      <c r="P1239" s="236"/>
      <c r="Q1239" s="236"/>
      <c r="R1239" s="236"/>
    </row>
    <row r="1240" spans="1:18" ht="25.5" hidden="1">
      <c r="A1240" s="37" t="s">
        <v>169</v>
      </c>
      <c r="B1240" s="14">
        <v>793</v>
      </c>
      <c r="C1240" s="15" t="s">
        <v>70</v>
      </c>
      <c r="D1240" s="15" t="s">
        <v>69</v>
      </c>
      <c r="E1240" s="15" t="s">
        <v>276</v>
      </c>
      <c r="F1240" s="14"/>
      <c r="G1240" s="74">
        <f t="shared" si="327"/>
        <v>0</v>
      </c>
      <c r="H1240" s="74">
        <f t="shared" si="327"/>
        <v>0</v>
      </c>
      <c r="I1240" s="74">
        <f t="shared" si="327"/>
        <v>0</v>
      </c>
      <c r="J1240" s="209"/>
    </row>
    <row r="1241" spans="1:18" hidden="1">
      <c r="A1241" s="86" t="s">
        <v>156</v>
      </c>
      <c r="B1241" s="14">
        <v>793</v>
      </c>
      <c r="C1241" s="15" t="s">
        <v>70</v>
      </c>
      <c r="D1241" s="15" t="s">
        <v>69</v>
      </c>
      <c r="E1241" s="15" t="s">
        <v>276</v>
      </c>
      <c r="F1241" s="15" t="s">
        <v>157</v>
      </c>
      <c r="G1241" s="74">
        <f t="shared" si="327"/>
        <v>0</v>
      </c>
      <c r="H1241" s="74">
        <f t="shared" si="327"/>
        <v>0</v>
      </c>
      <c r="I1241" s="74">
        <f t="shared" si="327"/>
        <v>0</v>
      </c>
      <c r="J1241" s="209"/>
    </row>
    <row r="1242" spans="1:18" hidden="1">
      <c r="A1242" s="86" t="s">
        <v>178</v>
      </c>
      <c r="B1242" s="14">
        <v>793</v>
      </c>
      <c r="C1242" s="15" t="s">
        <v>70</v>
      </c>
      <c r="D1242" s="15" t="s">
        <v>69</v>
      </c>
      <c r="E1242" s="15" t="s">
        <v>276</v>
      </c>
      <c r="F1242" s="15" t="s">
        <v>179</v>
      </c>
      <c r="G1242" s="74"/>
      <c r="H1242" s="74"/>
      <c r="I1242" s="74"/>
      <c r="J1242" s="209"/>
    </row>
    <row r="1243" spans="1:18" ht="79.5" customHeight="1">
      <c r="A1243" s="57" t="s">
        <v>1023</v>
      </c>
      <c r="B1243" s="14">
        <v>793</v>
      </c>
      <c r="C1243" s="15" t="s">
        <v>70</v>
      </c>
      <c r="D1243" s="15" t="s">
        <v>69</v>
      </c>
      <c r="E1243" s="15" t="s">
        <v>499</v>
      </c>
      <c r="F1243" s="15"/>
      <c r="G1243" s="74">
        <f>G1244</f>
        <v>2500000</v>
      </c>
      <c r="H1243" s="74">
        <f t="shared" ref="H1243:I1243" si="328">H1244</f>
        <v>0</v>
      </c>
      <c r="I1243" s="74">
        <f t="shared" si="328"/>
        <v>0</v>
      </c>
      <c r="J1243" s="209"/>
      <c r="K1243" s="209"/>
      <c r="L1243" s="209"/>
      <c r="M1243" s="209"/>
      <c r="N1243" s="209"/>
      <c r="O1243" s="209"/>
    </row>
    <row r="1244" spans="1:18" ht="25.5">
      <c r="A1244" s="16" t="s">
        <v>324</v>
      </c>
      <c r="B1244" s="14">
        <v>793</v>
      </c>
      <c r="C1244" s="15" t="s">
        <v>70</v>
      </c>
      <c r="D1244" s="15" t="s">
        <v>69</v>
      </c>
      <c r="E1244" s="15" t="s">
        <v>499</v>
      </c>
      <c r="F1244" s="15" t="s">
        <v>157</v>
      </c>
      <c r="G1244" s="74">
        <f>G1245</f>
        <v>2500000</v>
      </c>
      <c r="H1244" s="74">
        <f>H1245</f>
        <v>0</v>
      </c>
      <c r="I1244" s="74">
        <f>I1245</f>
        <v>0</v>
      </c>
      <c r="J1244" s="209"/>
    </row>
    <row r="1245" spans="1:18" ht="25.5">
      <c r="A1245" s="16" t="s">
        <v>38</v>
      </c>
      <c r="B1245" s="14">
        <v>793</v>
      </c>
      <c r="C1245" s="15" t="s">
        <v>70</v>
      </c>
      <c r="D1245" s="15" t="s">
        <v>69</v>
      </c>
      <c r="E1245" s="15" t="s">
        <v>499</v>
      </c>
      <c r="F1245" s="15" t="s">
        <v>179</v>
      </c>
      <c r="G1245" s="74">
        <v>2500000</v>
      </c>
      <c r="H1245" s="74">
        <v>0</v>
      </c>
      <c r="I1245" s="74">
        <v>0</v>
      </c>
      <c r="J1245" s="209"/>
    </row>
    <row r="1246" spans="1:18" s="22" customFormat="1" ht="25.5">
      <c r="A1246" s="34" t="s">
        <v>336</v>
      </c>
      <c r="B1246" s="35">
        <v>793</v>
      </c>
      <c r="C1246" s="36" t="s">
        <v>70</v>
      </c>
      <c r="D1246" s="36" t="s">
        <v>310</v>
      </c>
      <c r="E1246" s="36"/>
      <c r="F1246" s="36"/>
      <c r="G1246" s="75">
        <f>G1247+G1257</f>
        <v>308350</v>
      </c>
      <c r="H1246" s="75">
        <f t="shared" ref="H1246:I1246" si="329">H1247+H1257</f>
        <v>233000</v>
      </c>
      <c r="I1246" s="75">
        <f t="shared" si="329"/>
        <v>228000</v>
      </c>
      <c r="J1246" s="228"/>
      <c r="K1246" s="239"/>
      <c r="L1246" s="239"/>
      <c r="M1246" s="239"/>
      <c r="N1246" s="239"/>
      <c r="O1246" s="239"/>
      <c r="P1246" s="239"/>
      <c r="Q1246" s="239"/>
      <c r="R1246" s="239"/>
    </row>
    <row r="1247" spans="1:18" ht="51">
      <c r="A1247" s="16" t="s">
        <v>472</v>
      </c>
      <c r="B1247" s="14">
        <v>793</v>
      </c>
      <c r="C1247" s="15" t="s">
        <v>70</v>
      </c>
      <c r="D1247" s="15" t="s">
        <v>310</v>
      </c>
      <c r="E1247" s="15" t="s">
        <v>255</v>
      </c>
      <c r="F1247" s="15"/>
      <c r="G1247" s="74">
        <f>G1248+G1251+G1254</f>
        <v>185350</v>
      </c>
      <c r="H1247" s="74">
        <f t="shared" ref="H1247:I1247" si="330">H1248+H1251+H1254</f>
        <v>105000</v>
      </c>
      <c r="I1247" s="74">
        <f t="shared" si="330"/>
        <v>105000</v>
      </c>
      <c r="J1247" s="209"/>
    </row>
    <row r="1248" spans="1:18" ht="63.75" customHeight="1">
      <c r="A1248" s="16" t="s">
        <v>520</v>
      </c>
      <c r="B1248" s="14">
        <v>793</v>
      </c>
      <c r="C1248" s="15" t="s">
        <v>70</v>
      </c>
      <c r="D1248" s="15" t="s">
        <v>310</v>
      </c>
      <c r="E1248" s="15" t="s">
        <v>256</v>
      </c>
      <c r="F1248" s="15"/>
      <c r="G1248" s="74">
        <f t="shared" ref="G1248:I1249" si="331">G1249</f>
        <v>166600</v>
      </c>
      <c r="H1248" s="74">
        <f t="shared" si="331"/>
        <v>100000</v>
      </c>
      <c r="I1248" s="74">
        <f t="shared" si="331"/>
        <v>100000</v>
      </c>
      <c r="J1248" s="209"/>
    </row>
    <row r="1249" spans="1:17" ht="25.5">
      <c r="A1249" s="16" t="s">
        <v>457</v>
      </c>
      <c r="B1249" s="14">
        <v>793</v>
      </c>
      <c r="C1249" s="15" t="s">
        <v>70</v>
      </c>
      <c r="D1249" s="15" t="s">
        <v>310</v>
      </c>
      <c r="E1249" s="15" t="s">
        <v>256</v>
      </c>
      <c r="F1249" s="15" t="s">
        <v>37</v>
      </c>
      <c r="G1249" s="74">
        <f t="shared" si="331"/>
        <v>166600</v>
      </c>
      <c r="H1249" s="74">
        <f t="shared" si="331"/>
        <v>100000</v>
      </c>
      <c r="I1249" s="74">
        <f t="shared" si="331"/>
        <v>100000</v>
      </c>
      <c r="J1249" s="209"/>
    </row>
    <row r="1250" spans="1:17" ht="30.75" customHeight="1">
      <c r="A1250" s="16" t="s">
        <v>38</v>
      </c>
      <c r="B1250" s="14">
        <v>793</v>
      </c>
      <c r="C1250" s="15" t="s">
        <v>70</v>
      </c>
      <c r="D1250" s="15" t="s">
        <v>310</v>
      </c>
      <c r="E1250" s="15" t="s">
        <v>256</v>
      </c>
      <c r="F1250" s="15" t="s">
        <v>39</v>
      </c>
      <c r="G1250" s="74">
        <f>100000+66600</f>
        <v>166600</v>
      </c>
      <c r="H1250" s="74">
        <v>100000</v>
      </c>
      <c r="I1250" s="74">
        <v>100000</v>
      </c>
      <c r="J1250" s="209"/>
    </row>
    <row r="1251" spans="1:17" ht="51">
      <c r="A1251" s="16" t="s">
        <v>417</v>
      </c>
      <c r="B1251" s="14">
        <v>793</v>
      </c>
      <c r="C1251" s="15" t="s">
        <v>70</v>
      </c>
      <c r="D1251" s="15" t="s">
        <v>310</v>
      </c>
      <c r="E1251" s="15" t="s">
        <v>416</v>
      </c>
      <c r="F1251" s="15"/>
      <c r="G1251" s="74">
        <f>G1252</f>
        <v>18750</v>
      </c>
      <c r="H1251" s="74">
        <f t="shared" ref="H1251:I1251" si="332">H1252</f>
        <v>5000</v>
      </c>
      <c r="I1251" s="74">
        <f t="shared" si="332"/>
        <v>5000</v>
      </c>
      <c r="J1251" s="209"/>
    </row>
    <row r="1252" spans="1:17" ht="25.5">
      <c r="A1252" s="16" t="s">
        <v>38</v>
      </c>
      <c r="B1252" s="14">
        <v>793</v>
      </c>
      <c r="C1252" s="15" t="s">
        <v>70</v>
      </c>
      <c r="D1252" s="15" t="s">
        <v>310</v>
      </c>
      <c r="E1252" s="15" t="s">
        <v>416</v>
      </c>
      <c r="F1252" s="15" t="s">
        <v>37</v>
      </c>
      <c r="G1252" s="74">
        <f>G1253</f>
        <v>18750</v>
      </c>
      <c r="H1252" s="74">
        <f t="shared" ref="H1252:I1252" si="333">H1253</f>
        <v>5000</v>
      </c>
      <c r="I1252" s="74">
        <f t="shared" si="333"/>
        <v>5000</v>
      </c>
      <c r="J1252" s="209"/>
    </row>
    <row r="1253" spans="1:17" ht="25.5">
      <c r="A1253" s="16" t="s">
        <v>38</v>
      </c>
      <c r="B1253" s="14">
        <v>793</v>
      </c>
      <c r="C1253" s="15" t="s">
        <v>70</v>
      </c>
      <c r="D1253" s="15" t="s">
        <v>310</v>
      </c>
      <c r="E1253" s="15" t="s">
        <v>416</v>
      </c>
      <c r="F1253" s="15" t="s">
        <v>39</v>
      </c>
      <c r="G1253" s="74">
        <f>5000+13750</f>
        <v>18750</v>
      </c>
      <c r="H1253" s="8">
        <v>5000</v>
      </c>
      <c r="I1253" s="8">
        <v>5000</v>
      </c>
      <c r="J1253" s="210"/>
    </row>
    <row r="1254" spans="1:17" ht="46.5" hidden="1" customHeight="1">
      <c r="A1254" s="57" t="s">
        <v>500</v>
      </c>
      <c r="B1254" s="14">
        <v>793</v>
      </c>
      <c r="C1254" s="15" t="s">
        <v>70</v>
      </c>
      <c r="D1254" s="15" t="s">
        <v>310</v>
      </c>
      <c r="E1254" s="15" t="s">
        <v>785</v>
      </c>
      <c r="F1254" s="15"/>
      <c r="G1254" s="74">
        <f>G1255</f>
        <v>0</v>
      </c>
      <c r="H1254" s="74">
        <f t="shared" ref="H1254:I1254" si="334">H1255</f>
        <v>0</v>
      </c>
      <c r="I1254" s="74">
        <f t="shared" si="334"/>
        <v>0</v>
      </c>
      <c r="J1254" s="209"/>
    </row>
    <row r="1255" spans="1:17" ht="25.5" hidden="1">
      <c r="A1255" s="16" t="s">
        <v>324</v>
      </c>
      <c r="B1255" s="14">
        <v>793</v>
      </c>
      <c r="C1255" s="15" t="s">
        <v>70</v>
      </c>
      <c r="D1255" s="15" t="s">
        <v>310</v>
      </c>
      <c r="E1255" s="15" t="s">
        <v>785</v>
      </c>
      <c r="F1255" s="15" t="s">
        <v>37</v>
      </c>
      <c r="G1255" s="74">
        <f>G1256</f>
        <v>0</v>
      </c>
      <c r="H1255" s="74">
        <f>H1256</f>
        <v>0</v>
      </c>
      <c r="I1255" s="74">
        <f>I1256</f>
        <v>0</v>
      </c>
      <c r="J1255" s="209"/>
    </row>
    <row r="1256" spans="1:17" ht="25.5" hidden="1">
      <c r="A1256" s="16" t="s">
        <v>38</v>
      </c>
      <c r="B1256" s="14">
        <v>793</v>
      </c>
      <c r="C1256" s="15" t="s">
        <v>70</v>
      </c>
      <c r="D1256" s="15" t="s">
        <v>310</v>
      </c>
      <c r="E1256" s="15" t="s">
        <v>785</v>
      </c>
      <c r="F1256" s="15" t="s">
        <v>39</v>
      </c>
      <c r="G1256" s="74"/>
      <c r="H1256" s="74"/>
      <c r="I1256" s="74"/>
      <c r="J1256" s="209"/>
    </row>
    <row r="1257" spans="1:17" ht="38.25">
      <c r="A1257" s="16" t="s">
        <v>484</v>
      </c>
      <c r="B1257" s="14">
        <v>793</v>
      </c>
      <c r="C1257" s="15" t="s">
        <v>70</v>
      </c>
      <c r="D1257" s="15" t="s">
        <v>310</v>
      </c>
      <c r="E1257" s="15" t="s">
        <v>257</v>
      </c>
      <c r="F1257" s="15"/>
      <c r="G1257" s="74">
        <f t="shared" ref="G1257:I1259" si="335">G1258</f>
        <v>123000</v>
      </c>
      <c r="H1257" s="74">
        <f t="shared" si="335"/>
        <v>128000</v>
      </c>
      <c r="I1257" s="74">
        <f t="shared" si="335"/>
        <v>123000</v>
      </c>
      <c r="J1257" s="209"/>
    </row>
    <row r="1258" spans="1:17" ht="38.25">
      <c r="A1258" s="16" t="s">
        <v>337</v>
      </c>
      <c r="B1258" s="14">
        <v>793</v>
      </c>
      <c r="C1258" s="15" t="s">
        <v>70</v>
      </c>
      <c r="D1258" s="15" t="s">
        <v>310</v>
      </c>
      <c r="E1258" s="15" t="s">
        <v>258</v>
      </c>
      <c r="F1258" s="15"/>
      <c r="G1258" s="74">
        <f t="shared" si="335"/>
        <v>123000</v>
      </c>
      <c r="H1258" s="74">
        <f t="shared" si="335"/>
        <v>128000</v>
      </c>
      <c r="I1258" s="74">
        <f t="shared" si="335"/>
        <v>123000</v>
      </c>
      <c r="J1258" s="209"/>
    </row>
    <row r="1259" spans="1:17" ht="25.5">
      <c r="A1259" s="16" t="s">
        <v>457</v>
      </c>
      <c r="B1259" s="14">
        <v>793</v>
      </c>
      <c r="C1259" s="15" t="s">
        <v>70</v>
      </c>
      <c r="D1259" s="15" t="s">
        <v>310</v>
      </c>
      <c r="E1259" s="15" t="s">
        <v>258</v>
      </c>
      <c r="F1259" s="15" t="s">
        <v>37</v>
      </c>
      <c r="G1259" s="74">
        <f t="shared" si="335"/>
        <v>123000</v>
      </c>
      <c r="H1259" s="74">
        <f t="shared" si="335"/>
        <v>128000</v>
      </c>
      <c r="I1259" s="74">
        <f t="shared" si="335"/>
        <v>123000</v>
      </c>
      <c r="J1259" s="209"/>
    </row>
    <row r="1260" spans="1:17" ht="31.5" customHeight="1">
      <c r="A1260" s="16" t="s">
        <v>38</v>
      </c>
      <c r="B1260" s="14">
        <v>793</v>
      </c>
      <c r="C1260" s="15" t="s">
        <v>70</v>
      </c>
      <c r="D1260" s="15" t="s">
        <v>310</v>
      </c>
      <c r="E1260" s="15" t="s">
        <v>258</v>
      </c>
      <c r="F1260" s="15" t="s">
        <v>39</v>
      </c>
      <c r="G1260" s="74">
        <v>123000</v>
      </c>
      <c r="H1260" s="74">
        <v>128000</v>
      </c>
      <c r="I1260" s="74">
        <v>123000</v>
      </c>
      <c r="J1260" s="209"/>
    </row>
    <row r="1261" spans="1:17">
      <c r="A1261" s="11" t="s">
        <v>86</v>
      </c>
      <c r="B1261" s="6">
        <v>793</v>
      </c>
      <c r="C1261" s="7" t="s">
        <v>54</v>
      </c>
      <c r="D1261" s="7"/>
      <c r="E1261" s="7"/>
      <c r="F1261" s="7"/>
      <c r="G1261" s="38">
        <f>G1267+G1321+G1279+G1262</f>
        <v>268326439.71000001</v>
      </c>
      <c r="H1261" s="38">
        <f>H1267+H1321+H1279+H1262</f>
        <v>37763908</v>
      </c>
      <c r="I1261" s="38">
        <f>I1267+I1321+I1279+I1262</f>
        <v>39178801</v>
      </c>
      <c r="J1261" s="223"/>
      <c r="K1261" s="223"/>
      <c r="L1261" s="223"/>
      <c r="M1261" s="223"/>
      <c r="N1261" s="223"/>
      <c r="O1261" s="223"/>
      <c r="P1261" s="241"/>
      <c r="Q1261" s="241"/>
    </row>
    <row r="1262" spans="1:17" hidden="1">
      <c r="A1262" s="195" t="s">
        <v>791</v>
      </c>
      <c r="B1262" s="49">
        <v>793</v>
      </c>
      <c r="C1262" s="70" t="s">
        <v>54</v>
      </c>
      <c r="D1262" s="70" t="s">
        <v>173</v>
      </c>
      <c r="E1262" s="7"/>
      <c r="F1262" s="7"/>
      <c r="G1262" s="29">
        <f>G1264</f>
        <v>0</v>
      </c>
      <c r="H1262" s="29">
        <f t="shared" ref="H1262:I1262" si="336">H1264</f>
        <v>0</v>
      </c>
      <c r="I1262" s="29">
        <f t="shared" si="336"/>
        <v>0</v>
      </c>
      <c r="J1262" s="227"/>
    </row>
    <row r="1263" spans="1:17" ht="30" hidden="1" customHeight="1">
      <c r="A1263" s="37" t="s">
        <v>715</v>
      </c>
      <c r="B1263" s="14">
        <v>793</v>
      </c>
      <c r="C1263" s="15" t="s">
        <v>54</v>
      </c>
      <c r="D1263" s="15" t="s">
        <v>88</v>
      </c>
      <c r="E1263" s="14" t="s">
        <v>243</v>
      </c>
      <c r="F1263" s="14"/>
      <c r="G1263" s="74">
        <f>G1264</f>
        <v>0</v>
      </c>
      <c r="H1263" s="74">
        <f t="shared" ref="H1263:I1263" si="337">H1264</f>
        <v>0</v>
      </c>
      <c r="I1263" s="74">
        <f t="shared" si="337"/>
        <v>0</v>
      </c>
      <c r="J1263" s="209"/>
    </row>
    <row r="1264" spans="1:17" ht="40.5" hidden="1" customHeight="1">
      <c r="A1264" s="16" t="s">
        <v>790</v>
      </c>
      <c r="B1264" s="14">
        <v>793</v>
      </c>
      <c r="C1264" s="15" t="s">
        <v>54</v>
      </c>
      <c r="D1264" s="15" t="s">
        <v>173</v>
      </c>
      <c r="E1264" s="14" t="s">
        <v>643</v>
      </c>
      <c r="F1264" s="14"/>
      <c r="G1264" s="74">
        <f>G1265</f>
        <v>0</v>
      </c>
      <c r="H1264" s="74">
        <f>H1266</f>
        <v>0</v>
      </c>
      <c r="I1264" s="74">
        <f>I1266</f>
        <v>0</v>
      </c>
      <c r="J1264" s="209"/>
    </row>
    <row r="1265" spans="1:18" hidden="1">
      <c r="A1265" s="16" t="s">
        <v>63</v>
      </c>
      <c r="B1265" s="14">
        <v>793</v>
      </c>
      <c r="C1265" s="15" t="s">
        <v>54</v>
      </c>
      <c r="D1265" s="15" t="s">
        <v>173</v>
      </c>
      <c r="E1265" s="14" t="s">
        <v>643</v>
      </c>
      <c r="F1265" s="14">
        <v>800</v>
      </c>
      <c r="G1265" s="74">
        <f t="shared" ref="G1265:I1265" si="338">G1266</f>
        <v>0</v>
      </c>
      <c r="H1265" s="74">
        <f t="shared" si="338"/>
        <v>0</v>
      </c>
      <c r="I1265" s="74">
        <f t="shared" si="338"/>
        <v>0</v>
      </c>
      <c r="J1265" s="209"/>
    </row>
    <row r="1266" spans="1:18" ht="48" hidden="1" customHeight="1">
      <c r="A1266" s="16" t="s">
        <v>433</v>
      </c>
      <c r="B1266" s="14">
        <v>793</v>
      </c>
      <c r="C1266" s="15" t="s">
        <v>54</v>
      </c>
      <c r="D1266" s="15" t="s">
        <v>173</v>
      </c>
      <c r="E1266" s="14" t="s">
        <v>643</v>
      </c>
      <c r="F1266" s="14">
        <v>810</v>
      </c>
      <c r="G1266" s="74"/>
      <c r="H1266" s="8">
        <v>0</v>
      </c>
      <c r="I1266" s="8">
        <v>0</v>
      </c>
      <c r="J1266" s="210"/>
    </row>
    <row r="1267" spans="1:18" s="46" customFormat="1" ht="16.5" customHeight="1">
      <c r="A1267" s="16" t="s">
        <v>343</v>
      </c>
      <c r="B1267" s="14">
        <v>793</v>
      </c>
      <c r="C1267" s="15" t="s">
        <v>54</v>
      </c>
      <c r="D1267" s="15" t="s">
        <v>44</v>
      </c>
      <c r="E1267" s="15"/>
      <c r="F1267" s="15"/>
      <c r="G1267" s="74">
        <f>G1269</f>
        <v>1929435</v>
      </c>
      <c r="H1267" s="74">
        <f>H1269</f>
        <v>1929435</v>
      </c>
      <c r="I1267" s="74">
        <f>I1269</f>
        <v>1929435</v>
      </c>
      <c r="J1267" s="209"/>
      <c r="K1267" s="254"/>
      <c r="L1267" s="254"/>
      <c r="M1267" s="254"/>
      <c r="N1267" s="254"/>
      <c r="O1267" s="254"/>
      <c r="P1267" s="254"/>
      <c r="Q1267" s="254"/>
      <c r="R1267" s="254"/>
    </row>
    <row r="1268" spans="1:18" s="18" customFormat="1" ht="27" customHeight="1">
      <c r="A1268" s="16" t="s">
        <v>490</v>
      </c>
      <c r="B1268" s="14">
        <v>793</v>
      </c>
      <c r="C1268" s="15" t="s">
        <v>54</v>
      </c>
      <c r="D1268" s="15" t="s">
        <v>44</v>
      </c>
      <c r="E1268" s="15" t="s">
        <v>235</v>
      </c>
      <c r="F1268" s="15"/>
      <c r="G1268" s="74">
        <f>G1269</f>
        <v>1929435</v>
      </c>
      <c r="H1268" s="74">
        <f t="shared" ref="H1268:I1268" si="339">H1269</f>
        <v>1929435</v>
      </c>
      <c r="I1268" s="74">
        <f t="shared" si="339"/>
        <v>1929435</v>
      </c>
      <c r="J1268" s="209"/>
      <c r="K1268" s="232"/>
      <c r="L1268" s="232"/>
      <c r="M1268" s="232"/>
      <c r="N1268" s="232"/>
      <c r="O1268" s="232"/>
      <c r="P1268" s="232"/>
      <c r="Q1268" s="232"/>
      <c r="R1268" s="232"/>
    </row>
    <row r="1269" spans="1:18" s="46" customFormat="1" ht="18" customHeight="1">
      <c r="A1269" s="86" t="s">
        <v>344</v>
      </c>
      <c r="B1269" s="14">
        <v>793</v>
      </c>
      <c r="C1269" s="15" t="s">
        <v>54</v>
      </c>
      <c r="D1269" s="15" t="s">
        <v>44</v>
      </c>
      <c r="E1269" s="15" t="s">
        <v>97</v>
      </c>
      <c r="F1269" s="15"/>
      <c r="G1269" s="74">
        <f>G1270+G1273+G1276</f>
        <v>1929435</v>
      </c>
      <c r="H1269" s="74">
        <f t="shared" ref="H1269:I1269" si="340">H1270</f>
        <v>1929435</v>
      </c>
      <c r="I1269" s="74">
        <f t="shared" si="340"/>
        <v>1929435</v>
      </c>
      <c r="J1269" s="209"/>
      <c r="K1269" s="254"/>
      <c r="L1269" s="254"/>
      <c r="M1269" s="254"/>
      <c r="N1269" s="254"/>
      <c r="O1269" s="254"/>
      <c r="P1269" s="254"/>
      <c r="Q1269" s="254"/>
      <c r="R1269" s="254"/>
    </row>
    <row r="1270" spans="1:18" s="46" customFormat="1" ht="26.25" customHeight="1">
      <c r="A1270" s="86" t="s">
        <v>339</v>
      </c>
      <c r="B1270" s="14">
        <v>793</v>
      </c>
      <c r="C1270" s="15" t="s">
        <v>54</v>
      </c>
      <c r="D1270" s="15" t="s">
        <v>44</v>
      </c>
      <c r="E1270" s="15" t="s">
        <v>338</v>
      </c>
      <c r="F1270" s="15"/>
      <c r="G1270" s="74">
        <f t="shared" ref="G1270:I1277" si="341">G1271</f>
        <v>1929435</v>
      </c>
      <c r="H1270" s="74">
        <f t="shared" si="341"/>
        <v>1929435</v>
      </c>
      <c r="I1270" s="74">
        <f t="shared" si="341"/>
        <v>1929435</v>
      </c>
      <c r="J1270" s="209"/>
      <c r="K1270" s="254"/>
      <c r="L1270" s="254"/>
      <c r="M1270" s="254"/>
      <c r="N1270" s="254"/>
      <c r="O1270" s="254"/>
      <c r="P1270" s="254"/>
      <c r="Q1270" s="254"/>
      <c r="R1270" s="254"/>
    </row>
    <row r="1271" spans="1:18" s="46" customFormat="1" ht="27.75" customHeight="1">
      <c r="A1271" s="86" t="s">
        <v>457</v>
      </c>
      <c r="B1271" s="14">
        <v>793</v>
      </c>
      <c r="C1271" s="15" t="s">
        <v>54</v>
      </c>
      <c r="D1271" s="15" t="s">
        <v>44</v>
      </c>
      <c r="E1271" s="15" t="s">
        <v>338</v>
      </c>
      <c r="F1271" s="15" t="s">
        <v>37</v>
      </c>
      <c r="G1271" s="74">
        <f t="shared" si="341"/>
        <v>1929435</v>
      </c>
      <c r="H1271" s="74">
        <f t="shared" si="341"/>
        <v>1929435</v>
      </c>
      <c r="I1271" s="74">
        <f t="shared" si="341"/>
        <v>1929435</v>
      </c>
      <c r="J1271" s="209"/>
      <c r="K1271" s="254"/>
      <c r="L1271" s="254"/>
      <c r="M1271" s="254"/>
      <c r="N1271" s="254"/>
      <c r="O1271" s="254"/>
      <c r="P1271" s="254"/>
      <c r="Q1271" s="254"/>
      <c r="R1271" s="254"/>
    </row>
    <row r="1272" spans="1:18" s="46" customFormat="1" ht="31.5" customHeight="1">
      <c r="A1272" s="86" t="s">
        <v>38</v>
      </c>
      <c r="B1272" s="14">
        <v>793</v>
      </c>
      <c r="C1272" s="15" t="s">
        <v>54</v>
      </c>
      <c r="D1272" s="15" t="s">
        <v>44</v>
      </c>
      <c r="E1272" s="15" t="s">
        <v>338</v>
      </c>
      <c r="F1272" s="15" t="s">
        <v>39</v>
      </c>
      <c r="G1272" s="74">
        <v>1929435</v>
      </c>
      <c r="H1272" s="74">
        <v>1929435</v>
      </c>
      <c r="I1272" s="74">
        <v>1929435</v>
      </c>
      <c r="J1272" s="209"/>
      <c r="K1272" s="254"/>
      <c r="L1272" s="254"/>
      <c r="M1272" s="254"/>
      <c r="N1272" s="254"/>
      <c r="O1272" s="254"/>
      <c r="P1272" s="254"/>
      <c r="Q1272" s="254"/>
      <c r="R1272" s="254"/>
    </row>
    <row r="1273" spans="1:18" s="46" customFormat="1" ht="75" hidden="1" customHeight="1">
      <c r="A1273" s="86" t="s">
        <v>709</v>
      </c>
      <c r="B1273" s="14">
        <v>793</v>
      </c>
      <c r="C1273" s="15" t="s">
        <v>54</v>
      </c>
      <c r="D1273" s="15" t="s">
        <v>44</v>
      </c>
      <c r="E1273" s="15" t="s">
        <v>708</v>
      </c>
      <c r="F1273" s="15"/>
      <c r="G1273" s="74">
        <f t="shared" si="341"/>
        <v>0</v>
      </c>
      <c r="H1273" s="74">
        <f t="shared" si="341"/>
        <v>0</v>
      </c>
      <c r="I1273" s="74">
        <f t="shared" si="341"/>
        <v>0</v>
      </c>
      <c r="J1273" s="209"/>
      <c r="K1273" s="254"/>
      <c r="L1273" s="254"/>
      <c r="M1273" s="254"/>
      <c r="N1273" s="254"/>
      <c r="O1273" s="254"/>
      <c r="P1273" s="254"/>
      <c r="Q1273" s="254"/>
      <c r="R1273" s="254"/>
    </row>
    <row r="1274" spans="1:18" s="46" customFormat="1" ht="27.75" hidden="1" customHeight="1">
      <c r="A1274" s="86" t="s">
        <v>457</v>
      </c>
      <c r="B1274" s="14">
        <v>793</v>
      </c>
      <c r="C1274" s="15" t="s">
        <v>54</v>
      </c>
      <c r="D1274" s="15" t="s">
        <v>44</v>
      </c>
      <c r="E1274" s="15" t="s">
        <v>708</v>
      </c>
      <c r="F1274" s="15" t="s">
        <v>64</v>
      </c>
      <c r="G1274" s="74">
        <f t="shared" si="341"/>
        <v>0</v>
      </c>
      <c r="H1274" s="74">
        <f t="shared" si="341"/>
        <v>0</v>
      </c>
      <c r="I1274" s="74">
        <f t="shared" si="341"/>
        <v>0</v>
      </c>
      <c r="J1274" s="209"/>
      <c r="K1274" s="254"/>
      <c r="L1274" s="254"/>
      <c r="M1274" s="254"/>
      <c r="N1274" s="254"/>
      <c r="O1274" s="254"/>
      <c r="P1274" s="254"/>
      <c r="Q1274" s="254"/>
      <c r="R1274" s="254"/>
    </row>
    <row r="1275" spans="1:18" s="46" customFormat="1" ht="31.5" hidden="1" customHeight="1">
      <c r="A1275" s="86" t="s">
        <v>38</v>
      </c>
      <c r="B1275" s="14">
        <v>793</v>
      </c>
      <c r="C1275" s="15" t="s">
        <v>54</v>
      </c>
      <c r="D1275" s="15" t="s">
        <v>44</v>
      </c>
      <c r="E1275" s="15" t="s">
        <v>708</v>
      </c>
      <c r="F1275" s="15" t="s">
        <v>342</v>
      </c>
      <c r="G1275" s="74"/>
      <c r="H1275" s="74"/>
      <c r="I1275" s="74"/>
      <c r="J1275" s="209"/>
      <c r="K1275" s="254"/>
      <c r="L1275" s="254"/>
      <c r="M1275" s="254"/>
      <c r="N1275" s="254"/>
      <c r="O1275" s="254"/>
      <c r="P1275" s="254"/>
      <c r="Q1275" s="254"/>
      <c r="R1275" s="254"/>
    </row>
    <row r="1276" spans="1:18" s="46" customFormat="1" ht="75" hidden="1" customHeight="1">
      <c r="A1276" s="86" t="s">
        <v>784</v>
      </c>
      <c r="B1276" s="14">
        <v>793</v>
      </c>
      <c r="C1276" s="15" t="s">
        <v>54</v>
      </c>
      <c r="D1276" s="15" t="s">
        <v>44</v>
      </c>
      <c r="E1276" s="15" t="s">
        <v>783</v>
      </c>
      <c r="F1276" s="15"/>
      <c r="G1276" s="74">
        <f t="shared" si="341"/>
        <v>0</v>
      </c>
      <c r="H1276" s="74">
        <f t="shared" si="341"/>
        <v>0</v>
      </c>
      <c r="I1276" s="74">
        <f t="shared" si="341"/>
        <v>0</v>
      </c>
      <c r="J1276" s="209"/>
      <c r="K1276" s="254"/>
      <c r="L1276" s="254"/>
      <c r="M1276" s="254"/>
      <c r="N1276" s="254"/>
      <c r="O1276" s="254"/>
      <c r="P1276" s="254"/>
      <c r="Q1276" s="254"/>
      <c r="R1276" s="254"/>
    </row>
    <row r="1277" spans="1:18" s="46" customFormat="1" ht="27.75" hidden="1" customHeight="1">
      <c r="A1277" s="86" t="s">
        <v>457</v>
      </c>
      <c r="B1277" s="14">
        <v>793</v>
      </c>
      <c r="C1277" s="15" t="s">
        <v>54</v>
      </c>
      <c r="D1277" s="15" t="s">
        <v>44</v>
      </c>
      <c r="E1277" s="15" t="s">
        <v>783</v>
      </c>
      <c r="F1277" s="15" t="s">
        <v>37</v>
      </c>
      <c r="G1277" s="74">
        <f t="shared" si="341"/>
        <v>0</v>
      </c>
      <c r="H1277" s="74">
        <f t="shared" si="341"/>
        <v>0</v>
      </c>
      <c r="I1277" s="74">
        <f t="shared" si="341"/>
        <v>0</v>
      </c>
      <c r="J1277" s="209"/>
      <c r="K1277" s="254"/>
      <c r="L1277" s="254"/>
      <c r="M1277" s="254"/>
      <c r="N1277" s="254"/>
      <c r="O1277" s="254"/>
      <c r="P1277" s="254"/>
      <c r="Q1277" s="254"/>
      <c r="R1277" s="254"/>
    </row>
    <row r="1278" spans="1:18" s="46" customFormat="1" ht="31.5" hidden="1" customHeight="1">
      <c r="A1278" s="86" t="s">
        <v>38</v>
      </c>
      <c r="B1278" s="14">
        <v>793</v>
      </c>
      <c r="C1278" s="15" t="s">
        <v>54</v>
      </c>
      <c r="D1278" s="15" t="s">
        <v>44</v>
      </c>
      <c r="E1278" s="15" t="s">
        <v>783</v>
      </c>
      <c r="F1278" s="15" t="s">
        <v>39</v>
      </c>
      <c r="G1278" s="74"/>
      <c r="H1278" s="74"/>
      <c r="I1278" s="74"/>
      <c r="J1278" s="209"/>
      <c r="K1278" s="254"/>
      <c r="L1278" s="254"/>
      <c r="M1278" s="254"/>
      <c r="N1278" s="254"/>
      <c r="O1278" s="254"/>
      <c r="P1278" s="254"/>
      <c r="Q1278" s="254"/>
      <c r="R1278" s="254"/>
    </row>
    <row r="1279" spans="1:18" ht="19.5" customHeight="1">
      <c r="A1279" s="86" t="s">
        <v>172</v>
      </c>
      <c r="B1279" s="14">
        <v>793</v>
      </c>
      <c r="C1279" s="15" t="s">
        <v>54</v>
      </c>
      <c r="D1279" s="15" t="s">
        <v>123</v>
      </c>
      <c r="E1279" s="15"/>
      <c r="F1279" s="15"/>
      <c r="G1279" s="74">
        <f>G1309+G1280+G1313</f>
        <v>264818839.71000001</v>
      </c>
      <c r="H1279" s="74">
        <f>H1309+H1280+H1313</f>
        <v>34849551</v>
      </c>
      <c r="I1279" s="74">
        <f>I1309+I1280+I1313</f>
        <v>36266998</v>
      </c>
      <c r="J1279" s="209">
        <f>J1280+G1309+G1313</f>
        <v>258869239.71000001</v>
      </c>
    </row>
    <row r="1280" spans="1:18" s="18" customFormat="1" ht="27" customHeight="1">
      <c r="A1280" s="16" t="s">
        <v>490</v>
      </c>
      <c r="B1280" s="14">
        <v>793</v>
      </c>
      <c r="C1280" s="15" t="s">
        <v>54</v>
      </c>
      <c r="D1280" s="15" t="s">
        <v>123</v>
      </c>
      <c r="E1280" s="15" t="s">
        <v>235</v>
      </c>
      <c r="F1280" s="15"/>
      <c r="G1280" s="74">
        <f>G1281+G1295+G1291+G1305+G1301</f>
        <v>41824617.710000001</v>
      </c>
      <c r="H1280" s="74">
        <f>H1281+H1295</f>
        <v>34786551</v>
      </c>
      <c r="I1280" s="74">
        <f>I1281+I1295</f>
        <v>36203998</v>
      </c>
      <c r="J1280" s="209">
        <f>G1284+G1294+G1298+G1290</f>
        <v>35875017.710000001</v>
      </c>
      <c r="K1280" s="209"/>
      <c r="L1280" s="209"/>
      <c r="M1280" s="209"/>
      <c r="N1280" s="209"/>
      <c r="O1280" s="209"/>
      <c r="P1280" s="232"/>
      <c r="Q1280" s="247"/>
      <c r="R1280" s="232"/>
    </row>
    <row r="1281" spans="1:18" s="18" customFormat="1" ht="86.25" customHeight="1">
      <c r="A1281" s="16" t="s">
        <v>908</v>
      </c>
      <c r="B1281" s="14">
        <v>793</v>
      </c>
      <c r="C1281" s="15" t="s">
        <v>54</v>
      </c>
      <c r="D1281" s="15" t="s">
        <v>123</v>
      </c>
      <c r="E1281" s="15" t="s">
        <v>101</v>
      </c>
      <c r="F1281" s="15"/>
      <c r="G1281" s="74">
        <f>G1282+G1290+G1285</f>
        <v>25490391.710000001</v>
      </c>
      <c r="H1281" s="74">
        <f t="shared" ref="H1281:I1281" si="342">H1282</f>
        <v>28784301</v>
      </c>
      <c r="I1281" s="74">
        <f t="shared" si="342"/>
        <v>30067248</v>
      </c>
      <c r="J1281" s="209"/>
      <c r="K1281" s="232"/>
      <c r="L1281" s="232"/>
      <c r="M1281" s="232"/>
      <c r="N1281" s="232"/>
      <c r="O1281" s="232"/>
      <c r="P1281" s="232"/>
      <c r="Q1281" s="232"/>
      <c r="R1281" s="232"/>
    </row>
    <row r="1282" spans="1:18" s="18" customFormat="1" ht="76.5" customHeight="1">
      <c r="A1282" s="50" t="s">
        <v>1040</v>
      </c>
      <c r="B1282" s="14">
        <v>793</v>
      </c>
      <c r="C1282" s="15" t="s">
        <v>54</v>
      </c>
      <c r="D1282" s="15" t="s">
        <v>123</v>
      </c>
      <c r="E1282" s="15" t="s">
        <v>912</v>
      </c>
      <c r="F1282" s="15"/>
      <c r="G1282" s="74">
        <f t="shared" ref="G1282:I1289" si="343">G1283</f>
        <v>23432753.710000001</v>
      </c>
      <c r="H1282" s="74">
        <f t="shared" si="343"/>
        <v>28784301</v>
      </c>
      <c r="I1282" s="74">
        <f t="shared" si="343"/>
        <v>30067248</v>
      </c>
      <c r="J1282" s="209"/>
      <c r="K1282" s="232"/>
      <c r="L1282" s="232"/>
      <c r="M1282" s="232"/>
      <c r="N1282" s="232"/>
      <c r="O1282" s="232"/>
      <c r="P1282" s="232"/>
      <c r="Q1282" s="232"/>
      <c r="R1282" s="232"/>
    </row>
    <row r="1283" spans="1:18" s="18" customFormat="1" ht="15" customHeight="1">
      <c r="A1283" s="16" t="s">
        <v>324</v>
      </c>
      <c r="B1283" s="14">
        <v>793</v>
      </c>
      <c r="C1283" s="15" t="s">
        <v>54</v>
      </c>
      <c r="D1283" s="15" t="s">
        <v>123</v>
      </c>
      <c r="E1283" s="15" t="s">
        <v>912</v>
      </c>
      <c r="F1283" s="15" t="s">
        <v>37</v>
      </c>
      <c r="G1283" s="74">
        <f t="shared" si="343"/>
        <v>23432753.710000001</v>
      </c>
      <c r="H1283" s="74">
        <f t="shared" si="343"/>
        <v>28784301</v>
      </c>
      <c r="I1283" s="74">
        <f t="shared" si="343"/>
        <v>30067248</v>
      </c>
      <c r="J1283" s="209"/>
      <c r="K1283" s="232"/>
      <c r="L1283" s="232"/>
      <c r="M1283" s="232"/>
      <c r="N1283" s="232"/>
      <c r="O1283" s="232"/>
      <c r="P1283" s="232"/>
      <c r="Q1283" s="232"/>
      <c r="R1283" s="232"/>
    </row>
    <row r="1284" spans="1:18" s="18" customFormat="1" ht="32.25" customHeight="1">
      <c r="A1284" s="16" t="s">
        <v>38</v>
      </c>
      <c r="B1284" s="14">
        <v>793</v>
      </c>
      <c r="C1284" s="15" t="s">
        <v>54</v>
      </c>
      <c r="D1284" s="15" t="s">
        <v>123</v>
      </c>
      <c r="E1284" s="15" t="s">
        <v>912</v>
      </c>
      <c r="F1284" s="15" t="s">
        <v>39</v>
      </c>
      <c r="G1284" s="74">
        <f>27437934-2008638+2253057.71-2253057.71-1947542.29-49000</f>
        <v>23432753.710000001</v>
      </c>
      <c r="H1284" s="74">
        <v>28784301</v>
      </c>
      <c r="I1284" s="74">
        <v>30067248</v>
      </c>
      <c r="J1284" s="209"/>
      <c r="K1284" s="232"/>
      <c r="L1284" s="232"/>
      <c r="M1284" s="232"/>
      <c r="N1284" s="232"/>
      <c r="O1284" s="232"/>
      <c r="P1284" s="232"/>
      <c r="Q1284" s="232"/>
      <c r="R1284" s="232"/>
    </row>
    <row r="1285" spans="1:18" s="18" customFormat="1" ht="42.6" customHeight="1">
      <c r="A1285" s="50" t="s">
        <v>1043</v>
      </c>
      <c r="B1285" s="14">
        <v>793</v>
      </c>
      <c r="C1285" s="15" t="s">
        <v>54</v>
      </c>
      <c r="D1285" s="15" t="s">
        <v>123</v>
      </c>
      <c r="E1285" s="15" t="s">
        <v>1041</v>
      </c>
      <c r="F1285" s="15"/>
      <c r="G1285" s="74">
        <f>G1286</f>
        <v>49000</v>
      </c>
      <c r="H1285" s="74"/>
      <c r="I1285" s="74"/>
      <c r="J1285" s="209"/>
      <c r="K1285" s="232"/>
      <c r="L1285" s="232"/>
      <c r="M1285" s="232"/>
      <c r="N1285" s="232"/>
      <c r="O1285" s="232"/>
      <c r="P1285" s="232"/>
      <c r="Q1285" s="232"/>
      <c r="R1285" s="232"/>
    </row>
    <row r="1286" spans="1:18" s="18" customFormat="1" ht="27.6" customHeight="1">
      <c r="A1286" s="16" t="s">
        <v>324</v>
      </c>
      <c r="B1286" s="14">
        <v>793</v>
      </c>
      <c r="C1286" s="15" t="s">
        <v>54</v>
      </c>
      <c r="D1286" s="15" t="s">
        <v>123</v>
      </c>
      <c r="E1286" s="15" t="s">
        <v>1041</v>
      </c>
      <c r="F1286" s="15" t="s">
        <v>39</v>
      </c>
      <c r="G1286" s="74">
        <f>G1287</f>
        <v>49000</v>
      </c>
      <c r="H1286" s="74"/>
      <c r="I1286" s="74"/>
      <c r="J1286" s="209"/>
      <c r="K1286" s="232"/>
      <c r="L1286" s="232"/>
      <c r="M1286" s="232"/>
      <c r="N1286" s="232"/>
      <c r="O1286" s="232"/>
      <c r="P1286" s="232"/>
      <c r="Q1286" s="232"/>
      <c r="R1286" s="232"/>
    </row>
    <row r="1287" spans="1:18" s="18" customFormat="1" ht="38.450000000000003" customHeight="1">
      <c r="A1287" s="16" t="s">
        <v>38</v>
      </c>
      <c r="B1287" s="14">
        <v>793</v>
      </c>
      <c r="C1287" s="15" t="s">
        <v>54</v>
      </c>
      <c r="D1287" s="15" t="s">
        <v>123</v>
      </c>
      <c r="E1287" s="15" t="s">
        <v>1041</v>
      </c>
      <c r="F1287" s="15" t="s">
        <v>1042</v>
      </c>
      <c r="G1287" s="74">
        <v>49000</v>
      </c>
      <c r="H1287" s="74"/>
      <c r="I1287" s="74"/>
      <c r="J1287" s="209"/>
      <c r="K1287" s="232"/>
      <c r="L1287" s="232"/>
      <c r="M1287" s="232"/>
      <c r="N1287" s="232"/>
      <c r="O1287" s="232"/>
      <c r="P1287" s="232"/>
      <c r="Q1287" s="232"/>
      <c r="R1287" s="232"/>
    </row>
    <row r="1288" spans="1:18" s="18" customFormat="1" ht="76.5" customHeight="1">
      <c r="A1288" s="50" t="s">
        <v>1039</v>
      </c>
      <c r="B1288" s="14">
        <v>793</v>
      </c>
      <c r="C1288" s="15" t="s">
        <v>54</v>
      </c>
      <c r="D1288" s="15" t="s">
        <v>123</v>
      </c>
      <c r="E1288" s="15" t="s">
        <v>1020</v>
      </c>
      <c r="F1288" s="15"/>
      <c r="G1288" s="74">
        <f t="shared" si="343"/>
        <v>2008638</v>
      </c>
      <c r="H1288" s="74">
        <f t="shared" si="343"/>
        <v>0</v>
      </c>
      <c r="I1288" s="74">
        <f t="shared" si="343"/>
        <v>0</v>
      </c>
      <c r="J1288" s="209"/>
      <c r="K1288" s="232"/>
      <c r="L1288" s="232"/>
      <c r="M1288" s="232"/>
      <c r="N1288" s="232"/>
      <c r="O1288" s="232"/>
      <c r="P1288" s="232"/>
      <c r="Q1288" s="232"/>
      <c r="R1288" s="232"/>
    </row>
    <row r="1289" spans="1:18" s="18" customFormat="1" ht="15" customHeight="1">
      <c r="A1289" s="16" t="s">
        <v>324</v>
      </c>
      <c r="B1289" s="14">
        <v>793</v>
      </c>
      <c r="C1289" s="15" t="s">
        <v>54</v>
      </c>
      <c r="D1289" s="15" t="s">
        <v>123</v>
      </c>
      <c r="E1289" s="15" t="s">
        <v>1020</v>
      </c>
      <c r="F1289" s="15" t="s">
        <v>37</v>
      </c>
      <c r="G1289" s="74">
        <f t="shared" si="343"/>
        <v>2008638</v>
      </c>
      <c r="H1289" s="74">
        <f t="shared" si="343"/>
        <v>0</v>
      </c>
      <c r="I1289" s="74">
        <f t="shared" si="343"/>
        <v>0</v>
      </c>
      <c r="J1289" s="209"/>
      <c r="K1289" s="232"/>
      <c r="L1289" s="232"/>
      <c r="M1289" s="232"/>
      <c r="N1289" s="232"/>
      <c r="O1289" s="232"/>
      <c r="P1289" s="232"/>
      <c r="Q1289" s="232"/>
      <c r="R1289" s="232"/>
    </row>
    <row r="1290" spans="1:18" s="18" customFormat="1" ht="32.25" customHeight="1">
      <c r="A1290" s="16" t="s">
        <v>38</v>
      </c>
      <c r="B1290" s="14">
        <v>793</v>
      </c>
      <c r="C1290" s="15" t="s">
        <v>54</v>
      </c>
      <c r="D1290" s="15" t="s">
        <v>123</v>
      </c>
      <c r="E1290" s="15" t="s">
        <v>1020</v>
      </c>
      <c r="F1290" s="15" t="s">
        <v>39</v>
      </c>
      <c r="G1290" s="74">
        <v>2008638</v>
      </c>
      <c r="H1290" s="74"/>
      <c r="I1290" s="74"/>
      <c r="J1290" s="209"/>
      <c r="K1290" s="232"/>
      <c r="L1290" s="232"/>
      <c r="M1290" s="232"/>
      <c r="N1290" s="232"/>
      <c r="O1290" s="232"/>
      <c r="P1290" s="232"/>
      <c r="Q1290" s="232"/>
      <c r="R1290" s="232"/>
    </row>
    <row r="1291" spans="1:18" s="18" customFormat="1" ht="106.5" customHeight="1">
      <c r="A1291" s="16" t="s">
        <v>999</v>
      </c>
      <c r="B1291" s="14">
        <v>793</v>
      </c>
      <c r="C1291" s="15" t="s">
        <v>54</v>
      </c>
      <c r="D1291" s="15" t="s">
        <v>123</v>
      </c>
      <c r="E1291" s="15" t="s">
        <v>1000</v>
      </c>
      <c r="F1291" s="15"/>
      <c r="G1291" s="74">
        <f>G1292</f>
        <v>4563626</v>
      </c>
      <c r="H1291" s="74">
        <f>H1292</f>
        <v>0</v>
      </c>
      <c r="I1291" s="74">
        <f>I1292</f>
        <v>0</v>
      </c>
      <c r="J1291" s="209"/>
      <c r="K1291" s="232"/>
      <c r="L1291" s="232"/>
      <c r="M1291" s="232"/>
      <c r="N1291" s="232"/>
      <c r="O1291" s="232"/>
      <c r="P1291" s="232"/>
      <c r="Q1291" s="232"/>
      <c r="R1291" s="232"/>
    </row>
    <row r="1292" spans="1:18" s="18" customFormat="1" ht="106.5" customHeight="1">
      <c r="A1292" s="16" t="s">
        <v>972</v>
      </c>
      <c r="B1292" s="14">
        <v>793</v>
      </c>
      <c r="C1292" s="15" t="s">
        <v>54</v>
      </c>
      <c r="D1292" s="15" t="s">
        <v>123</v>
      </c>
      <c r="E1292" s="15" t="s">
        <v>998</v>
      </c>
      <c r="F1292" s="15"/>
      <c r="G1292" s="74">
        <f>G1293</f>
        <v>4563626</v>
      </c>
      <c r="H1292" s="74">
        <f t="shared" ref="H1292:I1292" si="344">H1293</f>
        <v>0</v>
      </c>
      <c r="I1292" s="74">
        <f t="shared" si="344"/>
        <v>0</v>
      </c>
      <c r="J1292" s="209"/>
      <c r="K1292" s="232"/>
      <c r="L1292" s="232"/>
      <c r="M1292" s="232"/>
      <c r="N1292" s="232"/>
      <c r="O1292" s="232"/>
      <c r="P1292" s="232"/>
      <c r="Q1292" s="232"/>
      <c r="R1292" s="232"/>
    </row>
    <row r="1293" spans="1:18" s="18" customFormat="1" ht="27.75" customHeight="1">
      <c r="A1293" s="16" t="s">
        <v>96</v>
      </c>
      <c r="B1293" s="14">
        <v>793</v>
      </c>
      <c r="C1293" s="15" t="s">
        <v>54</v>
      </c>
      <c r="D1293" s="15" t="s">
        <v>123</v>
      </c>
      <c r="E1293" s="15" t="s">
        <v>998</v>
      </c>
      <c r="F1293" s="15" t="s">
        <v>349</v>
      </c>
      <c r="G1293" s="74">
        <f>G1294</f>
        <v>4563626</v>
      </c>
      <c r="H1293" s="74">
        <f t="shared" ref="H1293:I1293" si="345">H1294</f>
        <v>0</v>
      </c>
      <c r="I1293" s="74">
        <f t="shared" si="345"/>
        <v>0</v>
      </c>
      <c r="J1293" s="209"/>
      <c r="K1293" s="232"/>
      <c r="L1293" s="232"/>
      <c r="M1293" s="232"/>
      <c r="N1293" s="232"/>
      <c r="O1293" s="232"/>
      <c r="P1293" s="232"/>
      <c r="Q1293" s="232"/>
      <c r="R1293" s="232"/>
    </row>
    <row r="1294" spans="1:18" s="18" customFormat="1" ht="15" customHeight="1">
      <c r="A1294" s="16" t="s">
        <v>350</v>
      </c>
      <c r="B1294" s="14">
        <v>793</v>
      </c>
      <c r="C1294" s="15" t="s">
        <v>54</v>
      </c>
      <c r="D1294" s="15" t="s">
        <v>123</v>
      </c>
      <c r="E1294" s="15" t="s">
        <v>998</v>
      </c>
      <c r="F1294" s="15" t="s">
        <v>351</v>
      </c>
      <c r="G1294" s="74">
        <v>4563626</v>
      </c>
      <c r="H1294" s="74">
        <v>0</v>
      </c>
      <c r="I1294" s="74">
        <v>0</v>
      </c>
      <c r="J1294" s="209"/>
      <c r="K1294" s="232"/>
      <c r="L1294" s="232"/>
      <c r="M1294" s="232"/>
      <c r="N1294" s="232"/>
      <c r="O1294" s="232"/>
      <c r="P1294" s="232"/>
      <c r="Q1294" s="232"/>
      <c r="R1294" s="232"/>
    </row>
    <row r="1295" spans="1:18" s="18" customFormat="1" ht="86.25" customHeight="1">
      <c r="A1295" s="16" t="s">
        <v>911</v>
      </c>
      <c r="B1295" s="14">
        <v>793</v>
      </c>
      <c r="C1295" s="15" t="s">
        <v>54</v>
      </c>
      <c r="D1295" s="15" t="s">
        <v>123</v>
      </c>
      <c r="E1295" s="15" t="s">
        <v>105</v>
      </c>
      <c r="F1295" s="15"/>
      <c r="G1295" s="74">
        <f>G1296</f>
        <v>5870000</v>
      </c>
      <c r="H1295" s="74">
        <f t="shared" ref="H1295:I1295" si="346">H1296</f>
        <v>6002250</v>
      </c>
      <c r="I1295" s="74">
        <f t="shared" si="346"/>
        <v>6136750</v>
      </c>
      <c r="J1295" s="209"/>
      <c r="K1295" s="232"/>
      <c r="L1295" s="232"/>
      <c r="M1295" s="232"/>
      <c r="N1295" s="232"/>
      <c r="O1295" s="232"/>
      <c r="P1295" s="232"/>
      <c r="Q1295" s="232"/>
      <c r="R1295" s="232"/>
    </row>
    <row r="1296" spans="1:18" s="18" customFormat="1" ht="122.25" customHeight="1">
      <c r="A1296" s="84" t="s">
        <v>909</v>
      </c>
      <c r="B1296" s="14">
        <v>793</v>
      </c>
      <c r="C1296" s="15" t="s">
        <v>54</v>
      </c>
      <c r="D1296" s="15" t="s">
        <v>123</v>
      </c>
      <c r="E1296" s="15" t="s">
        <v>910</v>
      </c>
      <c r="F1296" s="15"/>
      <c r="G1296" s="74">
        <f>G1297+G1299</f>
        <v>5870000</v>
      </c>
      <c r="H1296" s="74">
        <f t="shared" ref="H1296:I1296" si="347">H1297+H1299</f>
        <v>6002250</v>
      </c>
      <c r="I1296" s="74">
        <f t="shared" si="347"/>
        <v>6136750</v>
      </c>
      <c r="J1296" s="209"/>
      <c r="K1296" s="232"/>
      <c r="L1296" s="232"/>
      <c r="M1296" s="232"/>
      <c r="N1296" s="232"/>
      <c r="O1296" s="232"/>
      <c r="P1296" s="232"/>
      <c r="Q1296" s="232"/>
      <c r="R1296" s="232"/>
    </row>
    <row r="1297" spans="1:18" s="18" customFormat="1" ht="24.75" customHeight="1">
      <c r="A1297" s="16" t="s">
        <v>324</v>
      </c>
      <c r="B1297" s="14">
        <v>793</v>
      </c>
      <c r="C1297" s="15" t="s">
        <v>54</v>
      </c>
      <c r="D1297" s="15" t="s">
        <v>123</v>
      </c>
      <c r="E1297" s="15" t="s">
        <v>910</v>
      </c>
      <c r="F1297" s="15" t="s">
        <v>37</v>
      </c>
      <c r="G1297" s="74">
        <f t="shared" ref="G1297:I1297" si="348">G1298</f>
        <v>5870000</v>
      </c>
      <c r="H1297" s="74">
        <f t="shared" si="348"/>
        <v>6002250</v>
      </c>
      <c r="I1297" s="74">
        <f t="shared" si="348"/>
        <v>6136750</v>
      </c>
      <c r="J1297" s="209"/>
      <c r="K1297" s="232"/>
      <c r="L1297" s="232"/>
      <c r="M1297" s="232"/>
      <c r="N1297" s="232"/>
      <c r="O1297" s="232"/>
      <c r="P1297" s="232"/>
      <c r="Q1297" s="232"/>
      <c r="R1297" s="232"/>
    </row>
    <row r="1298" spans="1:18" s="18" customFormat="1" ht="30.75" customHeight="1">
      <c r="A1298" s="16" t="s">
        <v>38</v>
      </c>
      <c r="B1298" s="14">
        <v>793</v>
      </c>
      <c r="C1298" s="15" t="s">
        <v>54</v>
      </c>
      <c r="D1298" s="15" t="s">
        <v>123</v>
      </c>
      <c r="E1298" s="15" t="s">
        <v>910</v>
      </c>
      <c r="F1298" s="15" t="s">
        <v>39</v>
      </c>
      <c r="G1298" s="74">
        <v>5870000</v>
      </c>
      <c r="H1298" s="74">
        <v>6002250</v>
      </c>
      <c r="I1298" s="74">
        <v>6136750</v>
      </c>
      <c r="J1298" s="209"/>
      <c r="K1298" s="232"/>
      <c r="L1298" s="232"/>
      <c r="M1298" s="232"/>
      <c r="N1298" s="232"/>
      <c r="O1298" s="232"/>
      <c r="P1298" s="232"/>
      <c r="Q1298" s="232"/>
      <c r="R1298" s="232"/>
    </row>
    <row r="1299" spans="1:18" s="105" customFormat="1" ht="22.5" hidden="1" customHeight="1">
      <c r="A1299" s="86" t="s">
        <v>156</v>
      </c>
      <c r="B1299" s="14">
        <v>793</v>
      </c>
      <c r="C1299" s="88" t="s">
        <v>54</v>
      </c>
      <c r="D1299" s="88" t="s">
        <v>123</v>
      </c>
      <c r="E1299" s="88" t="s">
        <v>624</v>
      </c>
      <c r="F1299" s="88" t="s">
        <v>157</v>
      </c>
      <c r="G1299" s="74">
        <f>G1300</f>
        <v>0</v>
      </c>
      <c r="H1299" s="74">
        <f t="shared" ref="H1299:I1299" si="349">H1300</f>
        <v>0</v>
      </c>
      <c r="I1299" s="74">
        <f t="shared" si="349"/>
        <v>0</v>
      </c>
      <c r="J1299" s="209"/>
      <c r="K1299" s="218"/>
      <c r="L1299" s="218"/>
      <c r="M1299" s="218"/>
      <c r="N1299" s="218"/>
      <c r="O1299" s="218"/>
      <c r="P1299" s="218"/>
      <c r="Q1299" s="218"/>
      <c r="R1299" s="218"/>
    </row>
    <row r="1300" spans="1:18" s="105" customFormat="1" ht="16.5" hidden="1" customHeight="1">
      <c r="A1300" s="86" t="s">
        <v>178</v>
      </c>
      <c r="B1300" s="14">
        <v>793</v>
      </c>
      <c r="C1300" s="88" t="s">
        <v>54</v>
      </c>
      <c r="D1300" s="88" t="s">
        <v>123</v>
      </c>
      <c r="E1300" s="88" t="s">
        <v>624</v>
      </c>
      <c r="F1300" s="88" t="s">
        <v>179</v>
      </c>
      <c r="G1300" s="74"/>
      <c r="H1300" s="118"/>
      <c r="I1300" s="118"/>
      <c r="J1300" s="230"/>
      <c r="K1300" s="218"/>
      <c r="L1300" s="218"/>
      <c r="M1300" s="218"/>
      <c r="N1300" s="218"/>
      <c r="O1300" s="218"/>
      <c r="P1300" s="218"/>
      <c r="Q1300" s="218"/>
      <c r="R1300" s="218"/>
    </row>
    <row r="1301" spans="1:18" s="105" customFormat="1" ht="64.900000000000006" customHeight="1">
      <c r="A1301" s="16" t="s">
        <v>1032</v>
      </c>
      <c r="B1301" s="14">
        <v>793</v>
      </c>
      <c r="C1301" s="88" t="s">
        <v>54</v>
      </c>
      <c r="D1301" s="88" t="s">
        <v>123</v>
      </c>
      <c r="E1301" s="88" t="s">
        <v>1028</v>
      </c>
      <c r="F1301" s="88"/>
      <c r="G1301" s="74">
        <f>G1302</f>
        <v>4200600</v>
      </c>
      <c r="H1301" s="118"/>
      <c r="I1301" s="118"/>
      <c r="J1301" s="230"/>
      <c r="K1301" s="218"/>
      <c r="L1301" s="218"/>
      <c r="M1301" s="218"/>
      <c r="N1301" s="218"/>
      <c r="O1301" s="218"/>
      <c r="P1301" s="218"/>
      <c r="Q1301" s="218"/>
      <c r="R1301" s="218"/>
    </row>
    <row r="1302" spans="1:18" s="105" customFormat="1" ht="16.5" customHeight="1">
      <c r="A1302" s="86" t="s">
        <v>1033</v>
      </c>
      <c r="B1302" s="14">
        <v>793</v>
      </c>
      <c r="C1302" s="88" t="s">
        <v>54</v>
      </c>
      <c r="D1302" s="88" t="s">
        <v>123</v>
      </c>
      <c r="E1302" s="88" t="s">
        <v>1034</v>
      </c>
      <c r="F1302" s="88"/>
      <c r="G1302" s="74">
        <f>G1303</f>
        <v>4200600</v>
      </c>
      <c r="H1302" s="118"/>
      <c r="I1302" s="118"/>
      <c r="J1302" s="230"/>
      <c r="K1302" s="218"/>
      <c r="L1302" s="218"/>
      <c r="M1302" s="218"/>
      <c r="N1302" s="218"/>
      <c r="O1302" s="218"/>
      <c r="P1302" s="218"/>
      <c r="Q1302" s="218"/>
      <c r="R1302" s="218"/>
    </row>
    <row r="1303" spans="1:18" s="105" customFormat="1" ht="16.5" customHeight="1">
      <c r="A1303" s="16" t="s">
        <v>324</v>
      </c>
      <c r="B1303" s="14">
        <v>793</v>
      </c>
      <c r="C1303" s="88" t="s">
        <v>54</v>
      </c>
      <c r="D1303" s="88" t="s">
        <v>123</v>
      </c>
      <c r="E1303" s="88" t="s">
        <v>1034</v>
      </c>
      <c r="F1303" s="88" t="s">
        <v>37</v>
      </c>
      <c r="G1303" s="74">
        <f>G1304</f>
        <v>4200600</v>
      </c>
      <c r="H1303" s="118"/>
      <c r="I1303" s="118"/>
      <c r="J1303" s="230"/>
      <c r="K1303" s="218"/>
      <c r="L1303" s="218"/>
      <c r="M1303" s="218"/>
      <c r="N1303" s="218"/>
      <c r="O1303" s="218"/>
      <c r="P1303" s="218"/>
      <c r="Q1303" s="218"/>
      <c r="R1303" s="218"/>
    </row>
    <row r="1304" spans="1:18" s="105" customFormat="1" ht="16.5" customHeight="1">
      <c r="A1304" s="16" t="s">
        <v>38</v>
      </c>
      <c r="B1304" s="14">
        <v>793</v>
      </c>
      <c r="C1304" s="88" t="s">
        <v>54</v>
      </c>
      <c r="D1304" s="88" t="s">
        <v>123</v>
      </c>
      <c r="E1304" s="88" t="s">
        <v>1034</v>
      </c>
      <c r="F1304" s="88" t="s">
        <v>39</v>
      </c>
      <c r="G1304" s="74">
        <v>4200600</v>
      </c>
      <c r="H1304" s="118"/>
      <c r="I1304" s="118"/>
      <c r="J1304" s="230"/>
      <c r="K1304" s="218"/>
      <c r="L1304" s="218"/>
      <c r="M1304" s="218"/>
      <c r="N1304" s="218"/>
      <c r="O1304" s="218"/>
      <c r="P1304" s="218"/>
      <c r="Q1304" s="218"/>
      <c r="R1304" s="218"/>
    </row>
    <row r="1305" spans="1:18" s="105" customFormat="1" ht="31.9" customHeight="1">
      <c r="A1305" s="16" t="s">
        <v>1044</v>
      </c>
      <c r="B1305" s="14">
        <v>793</v>
      </c>
      <c r="C1305" s="88" t="s">
        <v>54</v>
      </c>
      <c r="D1305" s="88" t="s">
        <v>123</v>
      </c>
      <c r="E1305" s="88" t="s">
        <v>1030</v>
      </c>
      <c r="F1305" s="88"/>
      <c r="G1305" s="74">
        <f>G1306</f>
        <v>1700000</v>
      </c>
      <c r="H1305" s="118"/>
      <c r="I1305" s="118"/>
      <c r="J1305" s="230"/>
      <c r="K1305" s="218"/>
      <c r="L1305" s="218"/>
      <c r="M1305" s="218"/>
      <c r="N1305" s="218"/>
      <c r="O1305" s="218"/>
      <c r="P1305" s="218"/>
      <c r="Q1305" s="218"/>
      <c r="R1305" s="218"/>
    </row>
    <row r="1306" spans="1:18" s="105" customFormat="1" ht="32.450000000000003" customHeight="1">
      <c r="A1306" s="86" t="s">
        <v>1029</v>
      </c>
      <c r="B1306" s="14">
        <v>793</v>
      </c>
      <c r="C1306" s="88" t="s">
        <v>54</v>
      </c>
      <c r="D1306" s="88" t="s">
        <v>123</v>
      </c>
      <c r="E1306" s="88" t="s">
        <v>1031</v>
      </c>
      <c r="F1306" s="88"/>
      <c r="G1306" s="74">
        <f>G1307</f>
        <v>1700000</v>
      </c>
      <c r="H1306" s="118"/>
      <c r="I1306" s="118"/>
      <c r="J1306" s="230"/>
      <c r="K1306" s="218"/>
      <c r="L1306" s="218"/>
      <c r="M1306" s="218"/>
      <c r="N1306" s="218"/>
      <c r="O1306" s="218"/>
      <c r="P1306" s="218"/>
      <c r="Q1306" s="218"/>
      <c r="R1306" s="218"/>
    </row>
    <row r="1307" spans="1:18" s="105" customFormat="1" ht="32.450000000000003" customHeight="1">
      <c r="A1307" s="16" t="s">
        <v>324</v>
      </c>
      <c r="B1307" s="14">
        <v>793</v>
      </c>
      <c r="C1307" s="88" t="s">
        <v>54</v>
      </c>
      <c r="D1307" s="88" t="s">
        <v>123</v>
      </c>
      <c r="E1307" s="88" t="s">
        <v>1031</v>
      </c>
      <c r="F1307" s="88" t="s">
        <v>37</v>
      </c>
      <c r="G1307" s="74">
        <f>G1308</f>
        <v>1700000</v>
      </c>
      <c r="H1307" s="118"/>
      <c r="I1307" s="118"/>
      <c r="J1307" s="230"/>
      <c r="K1307" s="218"/>
      <c r="L1307" s="218"/>
      <c r="M1307" s="218"/>
      <c r="N1307" s="218"/>
      <c r="O1307" s="218"/>
      <c r="P1307" s="218"/>
      <c r="Q1307" s="218"/>
      <c r="R1307" s="218"/>
    </row>
    <row r="1308" spans="1:18" s="105" customFormat="1" ht="26.45" customHeight="1">
      <c r="A1308" s="16" t="s">
        <v>38</v>
      </c>
      <c r="B1308" s="14">
        <v>793</v>
      </c>
      <c r="C1308" s="88" t="s">
        <v>54</v>
      </c>
      <c r="D1308" s="88" t="s">
        <v>123</v>
      </c>
      <c r="E1308" s="88" t="s">
        <v>1031</v>
      </c>
      <c r="F1308" s="88" t="s">
        <v>39</v>
      </c>
      <c r="G1308" s="74">
        <v>1700000</v>
      </c>
      <c r="H1308" s="118"/>
      <c r="I1308" s="118"/>
      <c r="J1308" s="230"/>
      <c r="K1308" s="218"/>
      <c r="L1308" s="218"/>
      <c r="M1308" s="218"/>
      <c r="N1308" s="218"/>
      <c r="O1308" s="218"/>
      <c r="P1308" s="218"/>
      <c r="Q1308" s="218"/>
      <c r="R1308" s="218"/>
    </row>
    <row r="1309" spans="1:18" ht="47.25" customHeight="1">
      <c r="A1309" s="86" t="s">
        <v>460</v>
      </c>
      <c r="B1309" s="14">
        <v>793</v>
      </c>
      <c r="C1309" s="15" t="s">
        <v>54</v>
      </c>
      <c r="D1309" s="15" t="s">
        <v>123</v>
      </c>
      <c r="E1309" s="15" t="s">
        <v>459</v>
      </c>
      <c r="F1309" s="15"/>
      <c r="G1309" s="74">
        <f>G1310</f>
        <v>22000</v>
      </c>
      <c r="H1309" s="74">
        <f t="shared" ref="H1309:I1309" si="350">H1310</f>
        <v>63000</v>
      </c>
      <c r="I1309" s="74">
        <f t="shared" si="350"/>
        <v>63000</v>
      </c>
      <c r="J1309" s="209"/>
    </row>
    <row r="1310" spans="1:18" ht="33.75" customHeight="1">
      <c r="A1310" s="86" t="s">
        <v>458</v>
      </c>
      <c r="B1310" s="14">
        <v>793</v>
      </c>
      <c r="C1310" s="15" t="s">
        <v>54</v>
      </c>
      <c r="D1310" s="15" t="s">
        <v>123</v>
      </c>
      <c r="E1310" s="15" t="s">
        <v>456</v>
      </c>
      <c r="F1310" s="15"/>
      <c r="G1310" s="74">
        <f>G1311</f>
        <v>22000</v>
      </c>
      <c r="H1310" s="74">
        <f t="shared" ref="H1310:I1310" si="351">H1311</f>
        <v>63000</v>
      </c>
      <c r="I1310" s="74">
        <f t="shared" si="351"/>
        <v>63000</v>
      </c>
      <c r="J1310" s="209"/>
    </row>
    <row r="1311" spans="1:18" ht="30.75" customHeight="1">
      <c r="A1311" s="16" t="s">
        <v>457</v>
      </c>
      <c r="B1311" s="14">
        <v>793</v>
      </c>
      <c r="C1311" s="15" t="s">
        <v>54</v>
      </c>
      <c r="D1311" s="15" t="s">
        <v>123</v>
      </c>
      <c r="E1311" s="15" t="s">
        <v>456</v>
      </c>
      <c r="F1311" s="15" t="s">
        <v>37</v>
      </c>
      <c r="G1311" s="74">
        <f>G1312</f>
        <v>22000</v>
      </c>
      <c r="H1311" s="74">
        <f t="shared" ref="H1311:I1311" si="352">H1312</f>
        <v>63000</v>
      </c>
      <c r="I1311" s="74">
        <f t="shared" si="352"/>
        <v>63000</v>
      </c>
      <c r="J1311" s="209"/>
    </row>
    <row r="1312" spans="1:18" ht="33" customHeight="1">
      <c r="A1312" s="16" t="s">
        <v>38</v>
      </c>
      <c r="B1312" s="14">
        <v>793</v>
      </c>
      <c r="C1312" s="15" t="s">
        <v>54</v>
      </c>
      <c r="D1312" s="15" t="s">
        <v>123</v>
      </c>
      <c r="E1312" s="15" t="s">
        <v>456</v>
      </c>
      <c r="F1312" s="15" t="s">
        <v>39</v>
      </c>
      <c r="G1312" s="74">
        <f>63000-41000</f>
        <v>22000</v>
      </c>
      <c r="H1312" s="74">
        <v>63000</v>
      </c>
      <c r="I1312" s="74">
        <v>63000</v>
      </c>
      <c r="J1312" s="209"/>
    </row>
    <row r="1313" spans="1:18" s="18" customFormat="1" ht="32.25" customHeight="1">
      <c r="A1313" s="16" t="s">
        <v>519</v>
      </c>
      <c r="B1313" s="14">
        <v>793</v>
      </c>
      <c r="C1313" s="15" t="s">
        <v>54</v>
      </c>
      <c r="D1313" s="15" t="s">
        <v>123</v>
      </c>
      <c r="E1313" s="15" t="s">
        <v>202</v>
      </c>
      <c r="F1313" s="15"/>
      <c r="G1313" s="74">
        <f>G1317+G1314</f>
        <v>222972222</v>
      </c>
      <c r="H1313" s="74">
        <f t="shared" ref="H1313:I1313" si="353">H1318</f>
        <v>0</v>
      </c>
      <c r="I1313" s="74">
        <f t="shared" si="353"/>
        <v>0</v>
      </c>
      <c r="J1313" s="209"/>
      <c r="K1313" s="232"/>
      <c r="L1313" s="232"/>
      <c r="M1313" s="232"/>
      <c r="N1313" s="232"/>
      <c r="O1313" s="232"/>
      <c r="P1313" s="232"/>
      <c r="Q1313" s="232"/>
      <c r="R1313" s="232"/>
    </row>
    <row r="1314" spans="1:18" s="18" customFormat="1" ht="70.5" customHeight="1">
      <c r="A1314" s="16" t="s">
        <v>794</v>
      </c>
      <c r="B1314" s="14">
        <v>793</v>
      </c>
      <c r="C1314" s="15" t="s">
        <v>54</v>
      </c>
      <c r="D1314" s="15" t="s">
        <v>123</v>
      </c>
      <c r="E1314" s="15" t="s">
        <v>419</v>
      </c>
      <c r="F1314" s="15"/>
      <c r="G1314" s="74">
        <f t="shared" ref="G1314:I1315" si="354">G1315</f>
        <v>750000</v>
      </c>
      <c r="H1314" s="74">
        <f t="shared" si="354"/>
        <v>0</v>
      </c>
      <c r="I1314" s="74">
        <f t="shared" si="354"/>
        <v>0</v>
      </c>
      <c r="J1314" s="209"/>
      <c r="K1314" s="232"/>
      <c r="L1314" s="232"/>
      <c r="M1314" s="232"/>
      <c r="N1314" s="232"/>
      <c r="O1314" s="232"/>
      <c r="P1314" s="232"/>
      <c r="Q1314" s="232"/>
      <c r="R1314" s="232"/>
    </row>
    <row r="1315" spans="1:18" s="18" customFormat="1" ht="39" customHeight="1">
      <c r="A1315" s="16" t="s">
        <v>96</v>
      </c>
      <c r="B1315" s="14">
        <v>793</v>
      </c>
      <c r="C1315" s="15" t="s">
        <v>54</v>
      </c>
      <c r="D1315" s="15" t="s">
        <v>123</v>
      </c>
      <c r="E1315" s="15" t="s">
        <v>419</v>
      </c>
      <c r="F1315" s="15" t="s">
        <v>349</v>
      </c>
      <c r="G1315" s="74">
        <f t="shared" si="354"/>
        <v>750000</v>
      </c>
      <c r="H1315" s="74">
        <f t="shared" si="354"/>
        <v>0</v>
      </c>
      <c r="I1315" s="74">
        <f t="shared" si="354"/>
        <v>0</v>
      </c>
      <c r="J1315" s="209"/>
      <c r="K1315" s="232"/>
      <c r="L1315" s="232"/>
      <c r="M1315" s="232"/>
      <c r="N1315" s="232"/>
      <c r="O1315" s="232"/>
      <c r="P1315" s="232"/>
      <c r="Q1315" s="232"/>
      <c r="R1315" s="232"/>
    </row>
    <row r="1316" spans="1:18" s="18" customFormat="1" ht="15.75" customHeight="1">
      <c r="A1316" s="16" t="s">
        <v>350</v>
      </c>
      <c r="B1316" s="14">
        <v>793</v>
      </c>
      <c r="C1316" s="15" t="s">
        <v>54</v>
      </c>
      <c r="D1316" s="15" t="s">
        <v>123</v>
      </c>
      <c r="E1316" s="15" t="s">
        <v>419</v>
      </c>
      <c r="F1316" s="15" t="s">
        <v>351</v>
      </c>
      <c r="G1316" s="74">
        <v>750000</v>
      </c>
      <c r="H1316" s="74">
        <v>0</v>
      </c>
      <c r="I1316" s="74">
        <v>0</v>
      </c>
      <c r="J1316" s="209"/>
      <c r="K1316" s="232"/>
      <c r="L1316" s="232"/>
      <c r="M1316" s="232"/>
      <c r="N1316" s="232"/>
      <c r="O1316" s="232"/>
      <c r="P1316" s="232"/>
      <c r="Q1316" s="232"/>
      <c r="R1316" s="232"/>
    </row>
    <row r="1317" spans="1:18" s="18" customFormat="1" ht="32.25" customHeight="1">
      <c r="A1317" s="16" t="s">
        <v>953</v>
      </c>
      <c r="B1317" s="14">
        <v>793</v>
      </c>
      <c r="C1317" s="15" t="s">
        <v>54</v>
      </c>
      <c r="D1317" s="15" t="s">
        <v>123</v>
      </c>
      <c r="E1317" s="15" t="s">
        <v>952</v>
      </c>
      <c r="F1317" s="15"/>
      <c r="G1317" s="74">
        <f>G1318</f>
        <v>222222222</v>
      </c>
      <c r="H1317" s="74">
        <f t="shared" ref="H1317:I1317" si="355">H1318</f>
        <v>0</v>
      </c>
      <c r="I1317" s="74">
        <f t="shared" si="355"/>
        <v>0</v>
      </c>
      <c r="J1317" s="209"/>
      <c r="K1317" s="232"/>
      <c r="L1317" s="232"/>
      <c r="M1317" s="232"/>
      <c r="N1317" s="232"/>
      <c r="O1317" s="232"/>
      <c r="P1317" s="232"/>
      <c r="Q1317" s="232"/>
      <c r="R1317" s="232"/>
    </row>
    <row r="1318" spans="1:18" s="18" customFormat="1" ht="70.5" customHeight="1">
      <c r="A1318" s="16" t="s">
        <v>954</v>
      </c>
      <c r="B1318" s="14">
        <v>793</v>
      </c>
      <c r="C1318" s="15" t="s">
        <v>54</v>
      </c>
      <c r="D1318" s="15" t="s">
        <v>123</v>
      </c>
      <c r="E1318" s="15" t="s">
        <v>955</v>
      </c>
      <c r="F1318" s="15"/>
      <c r="G1318" s="74">
        <f t="shared" ref="G1318:I1319" si="356">G1319</f>
        <v>222222222</v>
      </c>
      <c r="H1318" s="74">
        <f t="shared" si="356"/>
        <v>0</v>
      </c>
      <c r="I1318" s="74">
        <f t="shared" si="356"/>
        <v>0</v>
      </c>
      <c r="J1318" s="209"/>
      <c r="K1318" s="232"/>
      <c r="L1318" s="232"/>
      <c r="M1318" s="232"/>
      <c r="N1318" s="232"/>
      <c r="O1318" s="232"/>
      <c r="P1318" s="232"/>
      <c r="Q1318" s="232"/>
      <c r="R1318" s="232"/>
    </row>
    <row r="1319" spans="1:18" s="18" customFormat="1" ht="39" customHeight="1">
      <c r="A1319" s="16" t="s">
        <v>96</v>
      </c>
      <c r="B1319" s="14">
        <v>793</v>
      </c>
      <c r="C1319" s="15" t="s">
        <v>54</v>
      </c>
      <c r="D1319" s="15" t="s">
        <v>123</v>
      </c>
      <c r="E1319" s="15" t="s">
        <v>955</v>
      </c>
      <c r="F1319" s="15" t="s">
        <v>349</v>
      </c>
      <c r="G1319" s="74">
        <f t="shared" si="356"/>
        <v>222222222</v>
      </c>
      <c r="H1319" s="74">
        <f t="shared" si="356"/>
        <v>0</v>
      </c>
      <c r="I1319" s="74">
        <f t="shared" si="356"/>
        <v>0</v>
      </c>
      <c r="J1319" s="209"/>
      <c r="K1319" s="232"/>
      <c r="L1319" s="232"/>
      <c r="M1319" s="232"/>
      <c r="N1319" s="232"/>
      <c r="O1319" s="232"/>
      <c r="P1319" s="232"/>
      <c r="Q1319" s="232"/>
      <c r="R1319" s="232"/>
    </row>
    <row r="1320" spans="1:18" s="18" customFormat="1" ht="15.75" customHeight="1">
      <c r="A1320" s="16" t="s">
        <v>350</v>
      </c>
      <c r="B1320" s="14">
        <v>793</v>
      </c>
      <c r="C1320" s="15" t="s">
        <v>54</v>
      </c>
      <c r="D1320" s="15" t="s">
        <v>123</v>
      </c>
      <c r="E1320" s="15" t="s">
        <v>955</v>
      </c>
      <c r="F1320" s="15" t="s">
        <v>351</v>
      </c>
      <c r="G1320" s="74">
        <v>222222222</v>
      </c>
      <c r="H1320" s="74">
        <v>0</v>
      </c>
      <c r="I1320" s="74">
        <v>0</v>
      </c>
      <c r="J1320" s="209"/>
      <c r="K1320" s="232"/>
      <c r="L1320" s="232"/>
      <c r="M1320" s="232"/>
      <c r="N1320" s="232"/>
      <c r="O1320" s="232"/>
      <c r="P1320" s="232"/>
      <c r="Q1320" s="232"/>
      <c r="R1320" s="232"/>
    </row>
    <row r="1321" spans="1:18" ht="18.75" customHeight="1">
      <c r="A1321" s="16" t="s">
        <v>87</v>
      </c>
      <c r="B1321" s="14">
        <v>793</v>
      </c>
      <c r="C1321" s="15" t="s">
        <v>54</v>
      </c>
      <c r="D1321" s="15" t="s">
        <v>88</v>
      </c>
      <c r="E1321" s="15"/>
      <c r="F1321" s="14"/>
      <c r="G1321" s="74">
        <f>G1322+G1339+G1357+G1353</f>
        <v>1578165</v>
      </c>
      <c r="H1321" s="74">
        <f t="shared" ref="H1321:I1321" si="357">H1322+H1339+H1357+H1353</f>
        <v>984922</v>
      </c>
      <c r="I1321" s="74">
        <f t="shared" si="357"/>
        <v>982368</v>
      </c>
      <c r="J1321" s="209"/>
      <c r="K1321" s="209"/>
      <c r="L1321" s="209"/>
      <c r="M1321" s="209"/>
      <c r="N1321" s="209"/>
      <c r="O1321" s="209"/>
    </row>
    <row r="1322" spans="1:18" ht="30" customHeight="1">
      <c r="A1322" s="37" t="s">
        <v>715</v>
      </c>
      <c r="B1322" s="14">
        <v>793</v>
      </c>
      <c r="C1322" s="15" t="s">
        <v>54</v>
      </c>
      <c r="D1322" s="15" t="s">
        <v>88</v>
      </c>
      <c r="E1322" s="14" t="s">
        <v>243</v>
      </c>
      <c r="F1322" s="14"/>
      <c r="G1322" s="74">
        <f>G1326+G1323+G1336+G1329</f>
        <v>1164715</v>
      </c>
      <c r="H1322" s="74">
        <f>H1326+H1323+H1336+H1329</f>
        <v>934922</v>
      </c>
      <c r="I1322" s="74">
        <f>I1326+I1323+I1336+I1329</f>
        <v>932368</v>
      </c>
      <c r="J1322" s="209"/>
    </row>
    <row r="1323" spans="1:18" ht="27" customHeight="1">
      <c r="A1323" s="16" t="s">
        <v>345</v>
      </c>
      <c r="B1323" s="14">
        <v>793</v>
      </c>
      <c r="C1323" s="15" t="s">
        <v>54</v>
      </c>
      <c r="D1323" s="15" t="s">
        <v>88</v>
      </c>
      <c r="E1323" s="14" t="s">
        <v>397</v>
      </c>
      <c r="F1323" s="14"/>
      <c r="G1323" s="74">
        <f t="shared" ref="G1323:I1324" si="358">G1324</f>
        <v>414715</v>
      </c>
      <c r="H1323" s="74">
        <f t="shared" si="358"/>
        <v>234922</v>
      </c>
      <c r="I1323" s="74">
        <f t="shared" si="358"/>
        <v>232368</v>
      </c>
      <c r="J1323" s="209"/>
    </row>
    <row r="1324" spans="1:18">
      <c r="A1324" s="16" t="s">
        <v>63</v>
      </c>
      <c r="B1324" s="14">
        <v>793</v>
      </c>
      <c r="C1324" s="15" t="s">
        <v>54</v>
      </c>
      <c r="D1324" s="15" t="s">
        <v>88</v>
      </c>
      <c r="E1324" s="14" t="s">
        <v>397</v>
      </c>
      <c r="F1324" s="14">
        <v>800</v>
      </c>
      <c r="G1324" s="74">
        <f t="shared" si="358"/>
        <v>414715</v>
      </c>
      <c r="H1324" s="74">
        <f t="shared" si="358"/>
        <v>234922</v>
      </c>
      <c r="I1324" s="74">
        <f t="shared" si="358"/>
        <v>232368</v>
      </c>
      <c r="J1324" s="209"/>
    </row>
    <row r="1325" spans="1:18" ht="39" customHeight="1">
      <c r="A1325" s="16" t="s">
        <v>341</v>
      </c>
      <c r="B1325" s="14">
        <v>793</v>
      </c>
      <c r="C1325" s="15" t="s">
        <v>54</v>
      </c>
      <c r="D1325" s="15" t="s">
        <v>88</v>
      </c>
      <c r="E1325" s="14" t="s">
        <v>397</v>
      </c>
      <c r="F1325" s="14">
        <v>810</v>
      </c>
      <c r="G1325" s="74">
        <v>414715</v>
      </c>
      <c r="H1325" s="74">
        <v>234922</v>
      </c>
      <c r="I1325" s="74">
        <v>232368</v>
      </c>
      <c r="J1325" s="209"/>
    </row>
    <row r="1326" spans="1:18" ht="47.25" customHeight="1">
      <c r="A1326" s="16" t="s">
        <v>346</v>
      </c>
      <c r="B1326" s="14">
        <v>793</v>
      </c>
      <c r="C1326" s="15" t="s">
        <v>54</v>
      </c>
      <c r="D1326" s="15" t="s">
        <v>88</v>
      </c>
      <c r="E1326" s="14" t="s">
        <v>259</v>
      </c>
      <c r="F1326" s="14"/>
      <c r="G1326" s="74">
        <f>G1327</f>
        <v>700000</v>
      </c>
      <c r="H1326" s="74">
        <f t="shared" ref="H1326:I1326" si="359">H1327</f>
        <v>700000</v>
      </c>
      <c r="I1326" s="74">
        <f t="shared" si="359"/>
        <v>700000</v>
      </c>
      <c r="J1326" s="209"/>
    </row>
    <row r="1327" spans="1:18">
      <c r="A1327" s="16" t="s">
        <v>63</v>
      </c>
      <c r="B1327" s="14">
        <v>793</v>
      </c>
      <c r="C1327" s="15" t="s">
        <v>54</v>
      </c>
      <c r="D1327" s="15" t="s">
        <v>88</v>
      </c>
      <c r="E1327" s="14" t="s">
        <v>259</v>
      </c>
      <c r="F1327" s="14">
        <v>800</v>
      </c>
      <c r="G1327" s="74">
        <f t="shared" ref="G1327:I1327" si="360">G1328</f>
        <v>700000</v>
      </c>
      <c r="H1327" s="74">
        <f t="shared" si="360"/>
        <v>700000</v>
      </c>
      <c r="I1327" s="74">
        <f t="shared" si="360"/>
        <v>700000</v>
      </c>
      <c r="J1327" s="209"/>
    </row>
    <row r="1328" spans="1:18" ht="45" customHeight="1">
      <c r="A1328" s="16" t="s">
        <v>341</v>
      </c>
      <c r="B1328" s="14">
        <v>793</v>
      </c>
      <c r="C1328" s="15" t="s">
        <v>54</v>
      </c>
      <c r="D1328" s="15" t="s">
        <v>88</v>
      </c>
      <c r="E1328" s="14" t="s">
        <v>259</v>
      </c>
      <c r="F1328" s="14">
        <v>810</v>
      </c>
      <c r="G1328" s="74">
        <v>700000</v>
      </c>
      <c r="H1328" s="74">
        <v>700000</v>
      </c>
      <c r="I1328" s="74">
        <v>700000</v>
      </c>
      <c r="J1328" s="209"/>
    </row>
    <row r="1329" spans="1:18" ht="40.5" customHeight="1">
      <c r="A1329" s="16" t="s">
        <v>964</v>
      </c>
      <c r="B1329" s="14">
        <v>793</v>
      </c>
      <c r="C1329" s="15" t="s">
        <v>54</v>
      </c>
      <c r="D1329" s="15" t="s">
        <v>88</v>
      </c>
      <c r="E1329" s="14" t="s">
        <v>963</v>
      </c>
      <c r="F1329" s="14"/>
      <c r="G1329" s="74">
        <f>G1330+G1332+G1334</f>
        <v>50000</v>
      </c>
      <c r="H1329" s="74">
        <f>H1330+H1332</f>
        <v>0</v>
      </c>
      <c r="I1329" s="74">
        <f>I1330+I1332</f>
        <v>0</v>
      </c>
      <c r="J1329" s="209"/>
    </row>
    <row r="1330" spans="1:18" ht="25.5">
      <c r="A1330" s="16" t="s">
        <v>324</v>
      </c>
      <c r="B1330" s="14">
        <v>793</v>
      </c>
      <c r="C1330" s="15" t="s">
        <v>54</v>
      </c>
      <c r="D1330" s="15" t="s">
        <v>88</v>
      </c>
      <c r="E1330" s="14" t="s">
        <v>963</v>
      </c>
      <c r="F1330" s="14">
        <v>200</v>
      </c>
      <c r="G1330" s="74">
        <f t="shared" ref="G1330:I1330" si="361">G1331</f>
        <v>50000</v>
      </c>
      <c r="H1330" s="74">
        <f t="shared" si="361"/>
        <v>0</v>
      </c>
      <c r="I1330" s="74">
        <f t="shared" si="361"/>
        <v>0</v>
      </c>
      <c r="J1330" s="209"/>
    </row>
    <row r="1331" spans="1:18" ht="31.5" customHeight="1">
      <c r="A1331" s="16" t="s">
        <v>38</v>
      </c>
      <c r="B1331" s="14">
        <v>793</v>
      </c>
      <c r="C1331" s="15" t="s">
        <v>54</v>
      </c>
      <c r="D1331" s="15" t="s">
        <v>88</v>
      </c>
      <c r="E1331" s="14" t="s">
        <v>963</v>
      </c>
      <c r="F1331" s="14">
        <v>240</v>
      </c>
      <c r="G1331" s="74">
        <v>50000</v>
      </c>
      <c r="H1331" s="8">
        <v>0</v>
      </c>
      <c r="I1331" s="8">
        <v>0</v>
      </c>
      <c r="J1331" s="210"/>
    </row>
    <row r="1332" spans="1:18" ht="24.75" hidden="1" customHeight="1">
      <c r="A1332" s="16" t="s">
        <v>156</v>
      </c>
      <c r="B1332" s="14">
        <v>793</v>
      </c>
      <c r="C1332" s="15" t="s">
        <v>54</v>
      </c>
      <c r="D1332" s="15" t="s">
        <v>88</v>
      </c>
      <c r="E1332" s="14" t="s">
        <v>643</v>
      </c>
      <c r="F1332" s="14">
        <v>500</v>
      </c>
      <c r="G1332" s="74">
        <f>G1333</f>
        <v>0</v>
      </c>
      <c r="H1332" s="74">
        <f>H1333</f>
        <v>0</v>
      </c>
      <c r="I1332" s="74">
        <f>I1333</f>
        <v>0</v>
      </c>
      <c r="J1332" s="209"/>
    </row>
    <row r="1333" spans="1:18" ht="21.75" hidden="1" customHeight="1">
      <c r="A1333" s="16" t="s">
        <v>170</v>
      </c>
      <c r="B1333" s="14">
        <v>793</v>
      </c>
      <c r="C1333" s="15" t="s">
        <v>54</v>
      </c>
      <c r="D1333" s="15" t="s">
        <v>88</v>
      </c>
      <c r="E1333" s="14" t="s">
        <v>643</v>
      </c>
      <c r="F1333" s="14">
        <v>520</v>
      </c>
      <c r="G1333" s="156"/>
      <c r="H1333" s="8"/>
      <c r="I1333" s="8"/>
      <c r="J1333" s="210"/>
    </row>
    <row r="1334" spans="1:18" ht="21" hidden="1" customHeight="1">
      <c r="A1334" s="16" t="s">
        <v>63</v>
      </c>
      <c r="B1334" s="14">
        <v>793</v>
      </c>
      <c r="C1334" s="15" t="s">
        <v>54</v>
      </c>
      <c r="D1334" s="15" t="s">
        <v>88</v>
      </c>
      <c r="E1334" s="14" t="s">
        <v>643</v>
      </c>
      <c r="F1334" s="14">
        <v>800</v>
      </c>
      <c r="G1334" s="156">
        <f>G1335</f>
        <v>0</v>
      </c>
      <c r="H1334" s="8"/>
      <c r="I1334" s="8"/>
      <c r="J1334" s="210"/>
    </row>
    <row r="1335" spans="1:18" ht="20.25" hidden="1" customHeight="1">
      <c r="A1335" s="16" t="s">
        <v>180</v>
      </c>
      <c r="B1335" s="14">
        <v>793</v>
      </c>
      <c r="C1335" s="15" t="s">
        <v>54</v>
      </c>
      <c r="D1335" s="15" t="s">
        <v>88</v>
      </c>
      <c r="E1335" s="14" t="s">
        <v>643</v>
      </c>
      <c r="F1335" s="14">
        <v>870</v>
      </c>
      <c r="G1335" s="156">
        <f>50000-50000</f>
        <v>0</v>
      </c>
      <c r="H1335" s="8"/>
      <c r="I1335" s="8"/>
      <c r="J1335" s="210"/>
    </row>
    <row r="1336" spans="1:18" ht="65.25" hidden="1" customHeight="1">
      <c r="A1336" s="16" t="s">
        <v>605</v>
      </c>
      <c r="B1336" s="14">
        <v>793</v>
      </c>
      <c r="C1336" s="15" t="s">
        <v>54</v>
      </c>
      <c r="D1336" s="15" t="s">
        <v>88</v>
      </c>
      <c r="E1336" s="14" t="s">
        <v>454</v>
      </c>
      <c r="F1336" s="14"/>
      <c r="G1336" s="74">
        <f>G1337</f>
        <v>0</v>
      </c>
      <c r="H1336" s="74">
        <f t="shared" ref="H1336:I1336" si="362">H1337</f>
        <v>0</v>
      </c>
      <c r="I1336" s="74">
        <f t="shared" si="362"/>
        <v>0</v>
      </c>
      <c r="J1336" s="209"/>
    </row>
    <row r="1337" spans="1:18" ht="20.25" hidden="1" customHeight="1">
      <c r="A1337" s="16" t="s">
        <v>63</v>
      </c>
      <c r="B1337" s="14">
        <v>793</v>
      </c>
      <c r="C1337" s="15" t="s">
        <v>54</v>
      </c>
      <c r="D1337" s="15" t="s">
        <v>88</v>
      </c>
      <c r="E1337" s="14" t="s">
        <v>454</v>
      </c>
      <c r="F1337" s="14">
        <v>800</v>
      </c>
      <c r="G1337" s="74">
        <f>G1338</f>
        <v>0</v>
      </c>
      <c r="H1337" s="74">
        <f t="shared" ref="H1337:I1337" si="363">H1338</f>
        <v>0</v>
      </c>
      <c r="I1337" s="74">
        <f t="shared" si="363"/>
        <v>0</v>
      </c>
      <c r="J1337" s="209"/>
    </row>
    <row r="1338" spans="1:18" ht="38.25" hidden="1" customHeight="1">
      <c r="A1338" s="16" t="s">
        <v>341</v>
      </c>
      <c r="B1338" s="14">
        <v>793</v>
      </c>
      <c r="C1338" s="15" t="s">
        <v>54</v>
      </c>
      <c r="D1338" s="15" t="s">
        <v>88</v>
      </c>
      <c r="E1338" s="14" t="s">
        <v>454</v>
      </c>
      <c r="F1338" s="14">
        <v>810</v>
      </c>
      <c r="G1338" s="74"/>
      <c r="H1338" s="74">
        <v>0</v>
      </c>
      <c r="I1338" s="74">
        <v>0</v>
      </c>
      <c r="J1338" s="209"/>
    </row>
    <row r="1339" spans="1:18" ht="36" customHeight="1">
      <c r="A1339" s="16" t="s">
        <v>477</v>
      </c>
      <c r="B1339" s="14">
        <v>793</v>
      </c>
      <c r="C1339" s="15" t="s">
        <v>54</v>
      </c>
      <c r="D1339" s="15" t="s">
        <v>88</v>
      </c>
      <c r="E1339" s="14" t="s">
        <v>260</v>
      </c>
      <c r="F1339" s="14"/>
      <c r="G1339" s="74">
        <f>G1340</f>
        <v>50000</v>
      </c>
      <c r="H1339" s="74">
        <f>H1340</f>
        <v>50000</v>
      </c>
      <c r="I1339" s="74">
        <f>I1340</f>
        <v>50000</v>
      </c>
      <c r="J1339" s="209"/>
    </row>
    <row r="1340" spans="1:18" ht="39" customHeight="1">
      <c r="A1340" s="16" t="s">
        <v>370</v>
      </c>
      <c r="B1340" s="14">
        <v>793</v>
      </c>
      <c r="C1340" s="15" t="s">
        <v>54</v>
      </c>
      <c r="D1340" s="15" t="s">
        <v>88</v>
      </c>
      <c r="E1340" s="14" t="s">
        <v>261</v>
      </c>
      <c r="F1340" s="14"/>
      <c r="G1340" s="74">
        <f>G1341</f>
        <v>50000</v>
      </c>
      <c r="H1340" s="74">
        <f t="shared" ref="H1340:I1340" si="364">H1341</f>
        <v>50000</v>
      </c>
      <c r="I1340" s="74">
        <f t="shared" si="364"/>
        <v>50000</v>
      </c>
      <c r="J1340" s="209"/>
    </row>
    <row r="1341" spans="1:18" ht="17.25" customHeight="1">
      <c r="A1341" s="16" t="s">
        <v>324</v>
      </c>
      <c r="B1341" s="14">
        <v>793</v>
      </c>
      <c r="C1341" s="15" t="s">
        <v>54</v>
      </c>
      <c r="D1341" s="15" t="s">
        <v>88</v>
      </c>
      <c r="E1341" s="14" t="s">
        <v>261</v>
      </c>
      <c r="F1341" s="14">
        <v>200</v>
      </c>
      <c r="G1341" s="74">
        <f>G1342</f>
        <v>50000</v>
      </c>
      <c r="H1341" s="74">
        <f>H1342</f>
        <v>50000</v>
      </c>
      <c r="I1341" s="74">
        <f>I1342</f>
        <v>50000</v>
      </c>
      <c r="J1341" s="209"/>
    </row>
    <row r="1342" spans="1:18" ht="27.75" customHeight="1">
      <c r="A1342" s="16" t="s">
        <v>38</v>
      </c>
      <c r="B1342" s="14">
        <v>793</v>
      </c>
      <c r="C1342" s="15" t="s">
        <v>54</v>
      </c>
      <c r="D1342" s="15" t="s">
        <v>88</v>
      </c>
      <c r="E1342" s="14" t="s">
        <v>261</v>
      </c>
      <c r="F1342" s="14">
        <v>240</v>
      </c>
      <c r="G1342" s="74">
        <v>50000</v>
      </c>
      <c r="H1342" s="74">
        <v>50000</v>
      </c>
      <c r="I1342" s="74">
        <v>50000</v>
      </c>
      <c r="J1342" s="209"/>
    </row>
    <row r="1343" spans="1:18" ht="15" hidden="1" customHeight="1">
      <c r="A1343" s="54" t="s">
        <v>347</v>
      </c>
      <c r="B1343" s="45">
        <v>793</v>
      </c>
      <c r="C1343" s="7" t="s">
        <v>173</v>
      </c>
      <c r="D1343" s="7"/>
      <c r="E1343" s="7"/>
      <c r="F1343" s="7"/>
      <c r="G1343" s="38">
        <f>G1344</f>
        <v>0</v>
      </c>
      <c r="H1343" s="38">
        <f t="shared" ref="H1343:I1343" si="365">H1344</f>
        <v>0</v>
      </c>
      <c r="I1343" s="38">
        <f t="shared" si="365"/>
        <v>0</v>
      </c>
      <c r="J1343" s="223"/>
    </row>
    <row r="1344" spans="1:18" s="22" customFormat="1" ht="17.25" hidden="1" customHeight="1">
      <c r="A1344" s="16" t="s">
        <v>285</v>
      </c>
      <c r="B1344" s="14">
        <v>793</v>
      </c>
      <c r="C1344" s="15" t="s">
        <v>173</v>
      </c>
      <c r="D1344" s="15" t="s">
        <v>70</v>
      </c>
      <c r="E1344" s="15"/>
      <c r="F1344" s="15"/>
      <c r="G1344" s="74">
        <f>G1345+G1349</f>
        <v>0</v>
      </c>
      <c r="H1344" s="74">
        <f t="shared" ref="H1344:I1344" si="366">H1345+H1349</f>
        <v>0</v>
      </c>
      <c r="I1344" s="74">
        <f t="shared" si="366"/>
        <v>0</v>
      </c>
      <c r="J1344" s="209"/>
      <c r="K1344" s="239"/>
      <c r="L1344" s="239"/>
      <c r="M1344" s="239"/>
      <c r="N1344" s="239"/>
      <c r="O1344" s="239"/>
      <c r="P1344" s="239"/>
      <c r="Q1344" s="239"/>
      <c r="R1344" s="239"/>
    </row>
    <row r="1345" spans="1:18" s="22" customFormat="1" ht="53.25" hidden="1" customHeight="1">
      <c r="A1345" s="16" t="s">
        <v>495</v>
      </c>
      <c r="B1345" s="14">
        <v>793</v>
      </c>
      <c r="C1345" s="15" t="s">
        <v>173</v>
      </c>
      <c r="D1345" s="15" t="s">
        <v>70</v>
      </c>
      <c r="E1345" s="15" t="s">
        <v>296</v>
      </c>
      <c r="F1345" s="36"/>
      <c r="G1345" s="74">
        <f t="shared" ref="G1345:I1347" si="367">G1346</f>
        <v>0</v>
      </c>
      <c r="H1345" s="74">
        <f t="shared" si="367"/>
        <v>0</v>
      </c>
      <c r="I1345" s="74">
        <f t="shared" si="367"/>
        <v>0</v>
      </c>
      <c r="J1345" s="209"/>
      <c r="K1345" s="239"/>
      <c r="L1345" s="239"/>
      <c r="M1345" s="239"/>
      <c r="N1345" s="239"/>
      <c r="O1345" s="239"/>
      <c r="P1345" s="239"/>
      <c r="Q1345" s="239"/>
      <c r="R1345" s="239"/>
    </row>
    <row r="1346" spans="1:18" s="46" customFormat="1" ht="17.25" hidden="1" customHeight="1">
      <c r="A1346" s="16" t="s">
        <v>382</v>
      </c>
      <c r="B1346" s="14">
        <v>793</v>
      </c>
      <c r="C1346" s="15" t="s">
        <v>173</v>
      </c>
      <c r="D1346" s="15" t="s">
        <v>70</v>
      </c>
      <c r="E1346" s="15" t="s">
        <v>381</v>
      </c>
      <c r="F1346" s="15"/>
      <c r="G1346" s="74">
        <f t="shared" si="367"/>
        <v>0</v>
      </c>
      <c r="H1346" s="74">
        <f t="shared" si="367"/>
        <v>0</v>
      </c>
      <c r="I1346" s="74">
        <f t="shared" si="367"/>
        <v>0</v>
      </c>
      <c r="J1346" s="209"/>
      <c r="K1346" s="254"/>
      <c r="L1346" s="254"/>
      <c r="M1346" s="254"/>
      <c r="N1346" s="254"/>
      <c r="O1346" s="254"/>
      <c r="P1346" s="254"/>
      <c r="Q1346" s="254"/>
      <c r="R1346" s="254"/>
    </row>
    <row r="1347" spans="1:18" s="46" customFormat="1" ht="17.25" hidden="1" customHeight="1">
      <c r="A1347" s="16" t="s">
        <v>324</v>
      </c>
      <c r="B1347" s="14">
        <v>793</v>
      </c>
      <c r="C1347" s="15" t="s">
        <v>173</v>
      </c>
      <c r="D1347" s="15" t="s">
        <v>70</v>
      </c>
      <c r="E1347" s="15" t="s">
        <v>381</v>
      </c>
      <c r="F1347" s="15" t="s">
        <v>37</v>
      </c>
      <c r="G1347" s="74">
        <f t="shared" si="367"/>
        <v>0</v>
      </c>
      <c r="H1347" s="74">
        <f t="shared" si="367"/>
        <v>0</v>
      </c>
      <c r="I1347" s="74">
        <f t="shared" si="367"/>
        <v>0</v>
      </c>
      <c r="J1347" s="209"/>
      <c r="K1347" s="254"/>
      <c r="L1347" s="254"/>
      <c r="M1347" s="254"/>
      <c r="N1347" s="254"/>
      <c r="O1347" s="254"/>
      <c r="P1347" s="254"/>
      <c r="Q1347" s="254"/>
      <c r="R1347" s="254"/>
    </row>
    <row r="1348" spans="1:18" s="46" customFormat="1" ht="31.5" hidden="1" customHeight="1">
      <c r="A1348" s="16" t="s">
        <v>38</v>
      </c>
      <c r="B1348" s="14">
        <v>793</v>
      </c>
      <c r="C1348" s="15" t="s">
        <v>173</v>
      </c>
      <c r="D1348" s="15" t="s">
        <v>70</v>
      </c>
      <c r="E1348" s="15" t="s">
        <v>381</v>
      </c>
      <c r="F1348" s="15" t="s">
        <v>39</v>
      </c>
      <c r="G1348" s="74"/>
      <c r="H1348" s="74"/>
      <c r="I1348" s="74"/>
      <c r="J1348" s="209"/>
      <c r="K1348" s="254"/>
      <c r="L1348" s="254"/>
      <c r="M1348" s="254"/>
      <c r="N1348" s="254"/>
      <c r="O1348" s="254"/>
      <c r="P1348" s="254"/>
      <c r="Q1348" s="254"/>
      <c r="R1348" s="254"/>
    </row>
    <row r="1349" spans="1:18" ht="30.75" hidden="1" customHeight="1">
      <c r="A1349" s="16" t="s">
        <v>475</v>
      </c>
      <c r="B1349" s="14">
        <v>793</v>
      </c>
      <c r="C1349" s="15" t="s">
        <v>173</v>
      </c>
      <c r="D1349" s="15" t="s">
        <v>70</v>
      </c>
      <c r="E1349" s="15" t="s">
        <v>263</v>
      </c>
      <c r="F1349" s="15"/>
      <c r="G1349" s="74">
        <f>G1350</f>
        <v>0</v>
      </c>
      <c r="H1349" s="74">
        <v>0</v>
      </c>
      <c r="I1349" s="74">
        <v>0</v>
      </c>
      <c r="J1349" s="209"/>
    </row>
    <row r="1350" spans="1:18" ht="21.75" hidden="1" customHeight="1">
      <c r="A1350" s="50" t="s">
        <v>516</v>
      </c>
      <c r="B1350" s="14">
        <v>793</v>
      </c>
      <c r="C1350" s="15" t="s">
        <v>173</v>
      </c>
      <c r="D1350" s="15" t="s">
        <v>70</v>
      </c>
      <c r="E1350" s="15" t="s">
        <v>521</v>
      </c>
      <c r="F1350" s="15"/>
      <c r="G1350" s="74">
        <f>G1351</f>
        <v>0</v>
      </c>
      <c r="H1350" s="74">
        <v>0</v>
      </c>
      <c r="I1350" s="74">
        <v>0</v>
      </c>
      <c r="J1350" s="209"/>
    </row>
    <row r="1351" spans="1:18" ht="21" hidden="1" customHeight="1">
      <c r="A1351" s="16" t="s">
        <v>156</v>
      </c>
      <c r="B1351" s="14">
        <v>793</v>
      </c>
      <c r="C1351" s="15" t="s">
        <v>173</v>
      </c>
      <c r="D1351" s="15" t="s">
        <v>70</v>
      </c>
      <c r="E1351" s="15" t="s">
        <v>521</v>
      </c>
      <c r="F1351" s="15" t="s">
        <v>157</v>
      </c>
      <c r="G1351" s="74">
        <f>G1352</f>
        <v>0</v>
      </c>
      <c r="H1351" s="74">
        <v>0</v>
      </c>
      <c r="I1351" s="74">
        <v>0</v>
      </c>
      <c r="J1351" s="209"/>
    </row>
    <row r="1352" spans="1:18" ht="1.5" customHeight="1">
      <c r="A1352" s="16" t="s">
        <v>170</v>
      </c>
      <c r="B1352" s="14">
        <v>793</v>
      </c>
      <c r="C1352" s="15" t="s">
        <v>173</v>
      </c>
      <c r="D1352" s="15" t="s">
        <v>70</v>
      </c>
      <c r="E1352" s="15" t="s">
        <v>521</v>
      </c>
      <c r="F1352" s="15" t="s">
        <v>171</v>
      </c>
      <c r="G1352" s="74"/>
      <c r="H1352" s="74">
        <v>0</v>
      </c>
      <c r="I1352" s="74">
        <v>0</v>
      </c>
      <c r="J1352" s="209"/>
    </row>
    <row r="1353" spans="1:18" ht="36" customHeight="1">
      <c r="A1353" s="16" t="s">
        <v>843</v>
      </c>
      <c r="B1353" s="14">
        <v>793</v>
      </c>
      <c r="C1353" s="15" t="s">
        <v>54</v>
      </c>
      <c r="D1353" s="15" t="s">
        <v>88</v>
      </c>
      <c r="E1353" s="14" t="s">
        <v>844</v>
      </c>
      <c r="F1353" s="14"/>
      <c r="G1353" s="74">
        <f>G1354</f>
        <v>363450</v>
      </c>
      <c r="H1353" s="74">
        <f>H1354</f>
        <v>0</v>
      </c>
      <c r="I1353" s="74">
        <f>I1354</f>
        <v>0</v>
      </c>
      <c r="J1353" s="209"/>
    </row>
    <row r="1354" spans="1:18" ht="39" customHeight="1">
      <c r="A1354" s="16" t="s">
        <v>846</v>
      </c>
      <c r="B1354" s="14">
        <v>793</v>
      </c>
      <c r="C1354" s="15" t="s">
        <v>54</v>
      </c>
      <c r="D1354" s="15" t="s">
        <v>88</v>
      </c>
      <c r="E1354" s="14" t="s">
        <v>845</v>
      </c>
      <c r="F1354" s="14"/>
      <c r="G1354" s="74">
        <f>G1355</f>
        <v>363450</v>
      </c>
      <c r="H1354" s="74">
        <f t="shared" ref="H1354:I1354" si="368">H1355</f>
        <v>0</v>
      </c>
      <c r="I1354" s="74">
        <f t="shared" si="368"/>
        <v>0</v>
      </c>
      <c r="J1354" s="209"/>
    </row>
    <row r="1355" spans="1:18" ht="17.25" customHeight="1">
      <c r="A1355" s="16" t="s">
        <v>324</v>
      </c>
      <c r="B1355" s="14">
        <v>793</v>
      </c>
      <c r="C1355" s="15" t="s">
        <v>54</v>
      </c>
      <c r="D1355" s="15" t="s">
        <v>88</v>
      </c>
      <c r="E1355" s="14" t="s">
        <v>845</v>
      </c>
      <c r="F1355" s="14">
        <v>200</v>
      </c>
      <c r="G1355" s="74">
        <f>G1356</f>
        <v>363450</v>
      </c>
      <c r="H1355" s="74">
        <f>H1356</f>
        <v>0</v>
      </c>
      <c r="I1355" s="74">
        <f>I1356</f>
        <v>0</v>
      </c>
      <c r="J1355" s="209"/>
    </row>
    <row r="1356" spans="1:18" ht="27.75" customHeight="1">
      <c r="A1356" s="16" t="s">
        <v>38</v>
      </c>
      <c r="B1356" s="14">
        <v>793</v>
      </c>
      <c r="C1356" s="15" t="s">
        <v>54</v>
      </c>
      <c r="D1356" s="15" t="s">
        <v>88</v>
      </c>
      <c r="E1356" s="14" t="s">
        <v>845</v>
      </c>
      <c r="F1356" s="14">
        <v>240</v>
      </c>
      <c r="G1356" s="74">
        <v>363450</v>
      </c>
      <c r="H1356" s="74">
        <v>0</v>
      </c>
      <c r="I1356" s="74">
        <v>0</v>
      </c>
      <c r="J1356" s="209"/>
    </row>
    <row r="1357" spans="1:18" s="28" customFormat="1" ht="24.75" hidden="1" customHeight="1">
      <c r="A1357" s="37" t="s">
        <v>169</v>
      </c>
      <c r="B1357" s="14">
        <v>793</v>
      </c>
      <c r="C1357" s="15" t="s">
        <v>54</v>
      </c>
      <c r="D1357" s="15" t="s">
        <v>88</v>
      </c>
      <c r="E1357" s="15" t="s">
        <v>234</v>
      </c>
      <c r="F1357" s="39"/>
      <c r="G1357" s="74">
        <f t="shared" ref="G1357:I1359" si="369">G1358</f>
        <v>0</v>
      </c>
      <c r="H1357" s="74">
        <f t="shared" si="369"/>
        <v>0</v>
      </c>
      <c r="I1357" s="74">
        <f t="shared" si="369"/>
        <v>0</v>
      </c>
      <c r="J1357" s="209"/>
      <c r="K1357" s="236"/>
      <c r="L1357" s="236"/>
      <c r="M1357" s="236"/>
      <c r="N1357" s="236"/>
      <c r="O1357" s="236"/>
      <c r="P1357" s="236"/>
      <c r="Q1357" s="236"/>
      <c r="R1357" s="236"/>
    </row>
    <row r="1358" spans="1:18" ht="25.5" hidden="1">
      <c r="A1358" s="37" t="s">
        <v>169</v>
      </c>
      <c r="B1358" s="14">
        <v>793</v>
      </c>
      <c r="C1358" s="15" t="s">
        <v>54</v>
      </c>
      <c r="D1358" s="15" t="s">
        <v>88</v>
      </c>
      <c r="E1358" s="15" t="s">
        <v>276</v>
      </c>
      <c r="F1358" s="14"/>
      <c r="G1358" s="74">
        <f t="shared" si="369"/>
        <v>0</v>
      </c>
      <c r="H1358" s="74">
        <f t="shared" si="369"/>
        <v>0</v>
      </c>
      <c r="I1358" s="74">
        <f t="shared" si="369"/>
        <v>0</v>
      </c>
      <c r="J1358" s="209"/>
    </row>
    <row r="1359" spans="1:18" hidden="1">
      <c r="A1359" s="16" t="s">
        <v>156</v>
      </c>
      <c r="B1359" s="14">
        <v>793</v>
      </c>
      <c r="C1359" s="15" t="s">
        <v>54</v>
      </c>
      <c r="D1359" s="15" t="s">
        <v>88</v>
      </c>
      <c r="E1359" s="15" t="s">
        <v>276</v>
      </c>
      <c r="F1359" s="15" t="s">
        <v>157</v>
      </c>
      <c r="G1359" s="74">
        <f t="shared" si="369"/>
        <v>0</v>
      </c>
      <c r="H1359" s="74">
        <f t="shared" si="369"/>
        <v>0</v>
      </c>
      <c r="I1359" s="74">
        <f t="shared" si="369"/>
        <v>0</v>
      </c>
      <c r="J1359" s="209"/>
    </row>
    <row r="1360" spans="1:18" hidden="1">
      <c r="A1360" s="16" t="s">
        <v>178</v>
      </c>
      <c r="B1360" s="14">
        <v>793</v>
      </c>
      <c r="C1360" s="15" t="s">
        <v>54</v>
      </c>
      <c r="D1360" s="15" t="s">
        <v>88</v>
      </c>
      <c r="E1360" s="15" t="s">
        <v>276</v>
      </c>
      <c r="F1360" s="15" t="s">
        <v>179</v>
      </c>
      <c r="G1360" s="74"/>
      <c r="H1360" s="74"/>
      <c r="I1360" s="74"/>
      <c r="J1360" s="209"/>
    </row>
    <row r="1361" spans="1:18">
      <c r="A1361" s="54" t="s">
        <v>347</v>
      </c>
      <c r="B1361" s="19">
        <v>793</v>
      </c>
      <c r="C1361" s="7" t="s">
        <v>173</v>
      </c>
      <c r="D1361" s="7"/>
      <c r="E1361" s="7"/>
      <c r="F1361" s="7"/>
      <c r="G1361" s="38">
        <f>G1565+G1453+G1685+G1708+G1362+G1404+G1480</f>
        <v>63443759.519999996</v>
      </c>
      <c r="H1361" s="38">
        <f>H1565+H1453+H1685+H1708+H1362+H1404+H1480</f>
        <v>470633129.61000001</v>
      </c>
      <c r="I1361" s="38">
        <f>I1565+I1453+I1685+I1708+I1362+I1404+I1480</f>
        <v>205997024.25</v>
      </c>
      <c r="J1361" s="223"/>
      <c r="P1361" s="241"/>
      <c r="Q1361" s="241"/>
    </row>
    <row r="1362" spans="1:18">
      <c r="A1362" s="55" t="s">
        <v>174</v>
      </c>
      <c r="B1362" s="49">
        <v>793</v>
      </c>
      <c r="C1362" s="10" t="s">
        <v>173</v>
      </c>
      <c r="D1362" s="10" t="s">
        <v>19</v>
      </c>
      <c r="E1362" s="7"/>
      <c r="F1362" s="7"/>
      <c r="G1362" s="27">
        <f>G1363+G1380</f>
        <v>51085600</v>
      </c>
      <c r="H1362" s="27">
        <f t="shared" ref="H1362:I1362" si="370">H1363+H1380</f>
        <v>466348426.54000002</v>
      </c>
      <c r="I1362" s="27">
        <f t="shared" si="370"/>
        <v>201712224.15000001</v>
      </c>
      <c r="J1362" s="226"/>
      <c r="K1362" s="226"/>
      <c r="L1362" s="226"/>
      <c r="M1362" s="226"/>
      <c r="N1362" s="226"/>
      <c r="O1362" s="226"/>
    </row>
    <row r="1363" spans="1:18" ht="51">
      <c r="A1363" s="16" t="s">
        <v>495</v>
      </c>
      <c r="B1363" s="49">
        <v>793</v>
      </c>
      <c r="C1363" s="15" t="s">
        <v>173</v>
      </c>
      <c r="D1363" s="15" t="s">
        <v>19</v>
      </c>
      <c r="E1363" s="15" t="s">
        <v>296</v>
      </c>
      <c r="F1363" s="15"/>
      <c r="G1363" s="74">
        <f>G1366+G1370+G1373+G1379+G1374</f>
        <v>2000000</v>
      </c>
      <c r="H1363" s="74">
        <f t="shared" ref="H1363:I1363" si="371">H1366+H1370+H1373+H1379+H1374</f>
        <v>2000000</v>
      </c>
      <c r="I1363" s="74">
        <f t="shared" si="371"/>
        <v>2000000</v>
      </c>
      <c r="J1363" s="209"/>
    </row>
    <row r="1364" spans="1:18" s="18" customFormat="1" ht="20.25" hidden="1" customHeight="1">
      <c r="A1364" s="16" t="s">
        <v>85</v>
      </c>
      <c r="B1364" s="49">
        <v>793</v>
      </c>
      <c r="C1364" s="15" t="s">
        <v>173</v>
      </c>
      <c r="D1364" s="15" t="s">
        <v>19</v>
      </c>
      <c r="E1364" s="15" t="s">
        <v>84</v>
      </c>
      <c r="F1364" s="15"/>
      <c r="G1364" s="74">
        <f t="shared" ref="G1364:I1365" si="372">G1365</f>
        <v>0</v>
      </c>
      <c r="H1364" s="74">
        <f t="shared" si="372"/>
        <v>0</v>
      </c>
      <c r="I1364" s="74">
        <f t="shared" si="372"/>
        <v>0</v>
      </c>
      <c r="J1364" s="209"/>
      <c r="K1364" s="232"/>
      <c r="L1364" s="232"/>
      <c r="M1364" s="232"/>
      <c r="N1364" s="232"/>
      <c r="O1364" s="232"/>
      <c r="P1364" s="232"/>
      <c r="Q1364" s="232"/>
      <c r="R1364" s="232"/>
    </row>
    <row r="1365" spans="1:18" ht="30.75" hidden="1" customHeight="1">
      <c r="A1365" s="16" t="s">
        <v>36</v>
      </c>
      <c r="B1365" s="49">
        <v>793</v>
      </c>
      <c r="C1365" s="15" t="s">
        <v>173</v>
      </c>
      <c r="D1365" s="15" t="s">
        <v>19</v>
      </c>
      <c r="E1365" s="15" t="s">
        <v>84</v>
      </c>
      <c r="F1365" s="15" t="s">
        <v>37</v>
      </c>
      <c r="G1365" s="74">
        <f t="shared" si="372"/>
        <v>0</v>
      </c>
      <c r="H1365" s="74">
        <f t="shared" si="372"/>
        <v>0</v>
      </c>
      <c r="I1365" s="74">
        <f t="shared" si="372"/>
        <v>0</v>
      </c>
      <c r="J1365" s="209"/>
    </row>
    <row r="1366" spans="1:18" s="18" customFormat="1" ht="34.5" hidden="1" customHeight="1">
      <c r="A1366" s="16" t="s">
        <v>38</v>
      </c>
      <c r="B1366" s="49">
        <v>793</v>
      </c>
      <c r="C1366" s="15" t="s">
        <v>173</v>
      </c>
      <c r="D1366" s="15" t="s">
        <v>19</v>
      </c>
      <c r="E1366" s="15" t="s">
        <v>84</v>
      </c>
      <c r="F1366" s="15" t="s">
        <v>39</v>
      </c>
      <c r="G1366" s="74"/>
      <c r="H1366" s="74"/>
      <c r="I1366" s="74"/>
      <c r="J1366" s="209"/>
      <c r="K1366" s="232"/>
      <c r="L1366" s="232"/>
      <c r="M1366" s="232"/>
      <c r="N1366" s="232"/>
      <c r="O1366" s="232"/>
      <c r="P1366" s="232"/>
      <c r="Q1366" s="232"/>
      <c r="R1366" s="232"/>
    </row>
    <row r="1367" spans="1:18" s="3" customFormat="1" ht="52.5" hidden="1" customHeight="1">
      <c r="A1367" s="86"/>
      <c r="B1367" s="49"/>
      <c r="C1367" s="15"/>
      <c r="D1367" s="15"/>
      <c r="E1367" s="15"/>
      <c r="F1367" s="15"/>
      <c r="G1367" s="74"/>
      <c r="H1367" s="74"/>
      <c r="I1367" s="74"/>
      <c r="J1367" s="209"/>
      <c r="K1367" s="231"/>
      <c r="L1367" s="231"/>
      <c r="M1367" s="231"/>
      <c r="N1367" s="231"/>
      <c r="O1367" s="231"/>
      <c r="P1367" s="231"/>
      <c r="Q1367" s="231"/>
      <c r="R1367" s="231"/>
    </row>
    <row r="1368" spans="1:18" s="18" customFormat="1" ht="63" hidden="1" customHeight="1">
      <c r="A1368" s="86" t="s">
        <v>81</v>
      </c>
      <c r="B1368" s="49">
        <v>793</v>
      </c>
      <c r="C1368" s="15" t="s">
        <v>173</v>
      </c>
      <c r="D1368" s="15" t="s">
        <v>19</v>
      </c>
      <c r="E1368" s="15" t="s">
        <v>80</v>
      </c>
      <c r="F1368" s="15"/>
      <c r="G1368" s="74">
        <f t="shared" ref="G1368:I1369" si="373">G1369</f>
        <v>0</v>
      </c>
      <c r="H1368" s="74">
        <f t="shared" si="373"/>
        <v>0</v>
      </c>
      <c r="I1368" s="74">
        <f t="shared" si="373"/>
        <v>0</v>
      </c>
      <c r="J1368" s="209"/>
      <c r="K1368" s="232"/>
      <c r="L1368" s="232"/>
      <c r="M1368" s="232"/>
      <c r="N1368" s="232"/>
      <c r="O1368" s="232"/>
      <c r="P1368" s="232"/>
      <c r="Q1368" s="232"/>
      <c r="R1368" s="232"/>
    </row>
    <row r="1369" spans="1:18" ht="30.75" hidden="1" customHeight="1">
      <c r="A1369" s="16" t="s">
        <v>36</v>
      </c>
      <c r="B1369" s="49">
        <v>793</v>
      </c>
      <c r="C1369" s="15" t="s">
        <v>173</v>
      </c>
      <c r="D1369" s="15" t="s">
        <v>19</v>
      </c>
      <c r="E1369" s="15" t="s">
        <v>80</v>
      </c>
      <c r="F1369" s="15" t="s">
        <v>37</v>
      </c>
      <c r="G1369" s="74">
        <f t="shared" si="373"/>
        <v>0</v>
      </c>
      <c r="H1369" s="74">
        <f t="shared" si="373"/>
        <v>0</v>
      </c>
      <c r="I1369" s="74">
        <f t="shared" si="373"/>
        <v>0</v>
      </c>
      <c r="J1369" s="209"/>
    </row>
    <row r="1370" spans="1:18" s="18" customFormat="1" ht="34.5" hidden="1" customHeight="1">
      <c r="A1370" s="16" t="s">
        <v>38</v>
      </c>
      <c r="B1370" s="49">
        <v>793</v>
      </c>
      <c r="C1370" s="15" t="s">
        <v>173</v>
      </c>
      <c r="D1370" s="15" t="s">
        <v>19</v>
      </c>
      <c r="E1370" s="15" t="s">
        <v>80</v>
      </c>
      <c r="F1370" s="15" t="s">
        <v>39</v>
      </c>
      <c r="G1370" s="74"/>
      <c r="H1370" s="74"/>
      <c r="I1370" s="74"/>
      <c r="J1370" s="209"/>
      <c r="K1370" s="232"/>
      <c r="L1370" s="232"/>
      <c r="M1370" s="232"/>
      <c r="N1370" s="232"/>
      <c r="O1370" s="232"/>
      <c r="P1370" s="232"/>
      <c r="Q1370" s="232"/>
      <c r="R1370" s="232"/>
    </row>
    <row r="1371" spans="1:18" s="18" customFormat="1" ht="35.25" customHeight="1">
      <c r="A1371" s="16" t="s">
        <v>977</v>
      </c>
      <c r="B1371" s="49">
        <v>793</v>
      </c>
      <c r="C1371" s="15" t="s">
        <v>173</v>
      </c>
      <c r="D1371" s="15" t="s">
        <v>19</v>
      </c>
      <c r="E1371" s="15" t="s">
        <v>82</v>
      </c>
      <c r="F1371" s="15"/>
      <c r="G1371" s="74">
        <f t="shared" ref="G1371:I1375" si="374">G1372</f>
        <v>1000000</v>
      </c>
      <c r="H1371" s="74">
        <f t="shared" si="374"/>
        <v>1000000</v>
      </c>
      <c r="I1371" s="74">
        <f t="shared" si="374"/>
        <v>1000000</v>
      </c>
      <c r="J1371" s="209"/>
      <c r="K1371" s="232"/>
      <c r="L1371" s="232"/>
      <c r="M1371" s="232"/>
      <c r="N1371" s="232"/>
      <c r="O1371" s="232"/>
      <c r="P1371" s="232"/>
      <c r="Q1371" s="232"/>
      <c r="R1371" s="232"/>
    </row>
    <row r="1372" spans="1:18" ht="35.25" customHeight="1">
      <c r="A1372" s="16" t="s">
        <v>36</v>
      </c>
      <c r="B1372" s="49">
        <v>793</v>
      </c>
      <c r="C1372" s="15" t="s">
        <v>173</v>
      </c>
      <c r="D1372" s="15" t="s">
        <v>19</v>
      </c>
      <c r="E1372" s="15" t="s">
        <v>82</v>
      </c>
      <c r="F1372" s="15" t="s">
        <v>37</v>
      </c>
      <c r="G1372" s="74">
        <f t="shared" si="374"/>
        <v>1000000</v>
      </c>
      <c r="H1372" s="74">
        <f t="shared" si="374"/>
        <v>1000000</v>
      </c>
      <c r="I1372" s="74">
        <f t="shared" si="374"/>
        <v>1000000</v>
      </c>
      <c r="J1372" s="209"/>
    </row>
    <row r="1373" spans="1:18" s="18" customFormat="1" ht="35.25" customHeight="1">
      <c r="A1373" s="16" t="s">
        <v>38</v>
      </c>
      <c r="B1373" s="49">
        <v>793</v>
      </c>
      <c r="C1373" s="15" t="s">
        <v>173</v>
      </c>
      <c r="D1373" s="15" t="s">
        <v>19</v>
      </c>
      <c r="E1373" s="15" t="s">
        <v>82</v>
      </c>
      <c r="F1373" s="15" t="s">
        <v>39</v>
      </c>
      <c r="G1373" s="74">
        <f>2000000-125000-875000</f>
        <v>1000000</v>
      </c>
      <c r="H1373" s="74">
        <v>1000000</v>
      </c>
      <c r="I1373" s="74">
        <v>1000000</v>
      </c>
      <c r="J1373" s="209"/>
      <c r="K1373" s="232"/>
      <c r="L1373" s="232"/>
      <c r="M1373" s="232"/>
      <c r="N1373" s="232"/>
      <c r="O1373" s="232"/>
      <c r="P1373" s="232"/>
      <c r="Q1373" s="232"/>
      <c r="R1373" s="232"/>
    </row>
    <row r="1374" spans="1:18" s="18" customFormat="1" ht="35.25" customHeight="1">
      <c r="A1374" s="16" t="s">
        <v>971</v>
      </c>
      <c r="B1374" s="49">
        <v>793</v>
      </c>
      <c r="C1374" s="15" t="s">
        <v>173</v>
      </c>
      <c r="D1374" s="15" t="s">
        <v>19</v>
      </c>
      <c r="E1374" s="15" t="s">
        <v>970</v>
      </c>
      <c r="F1374" s="15"/>
      <c r="G1374" s="74">
        <f t="shared" si="374"/>
        <v>875000</v>
      </c>
      <c r="H1374" s="74">
        <f t="shared" si="374"/>
        <v>875000</v>
      </c>
      <c r="I1374" s="74">
        <f t="shared" si="374"/>
        <v>875000</v>
      </c>
      <c r="J1374" s="209"/>
      <c r="K1374" s="232"/>
      <c r="L1374" s="232"/>
      <c r="M1374" s="232"/>
      <c r="N1374" s="232"/>
      <c r="O1374" s="232"/>
      <c r="P1374" s="232"/>
      <c r="Q1374" s="232"/>
      <c r="R1374" s="232"/>
    </row>
    <row r="1375" spans="1:18" ht="35.25" customHeight="1">
      <c r="A1375" s="16" t="s">
        <v>36</v>
      </c>
      <c r="B1375" s="49">
        <v>793</v>
      </c>
      <c r="C1375" s="15" t="s">
        <v>173</v>
      </c>
      <c r="D1375" s="15" t="s">
        <v>19</v>
      </c>
      <c r="E1375" s="15" t="s">
        <v>970</v>
      </c>
      <c r="F1375" s="15" t="s">
        <v>37</v>
      </c>
      <c r="G1375" s="74">
        <f t="shared" si="374"/>
        <v>875000</v>
      </c>
      <c r="H1375" s="74">
        <f t="shared" si="374"/>
        <v>875000</v>
      </c>
      <c r="I1375" s="74">
        <f t="shared" si="374"/>
        <v>875000</v>
      </c>
      <c r="J1375" s="209"/>
    </row>
    <row r="1376" spans="1:18" s="18" customFormat="1" ht="35.25" customHeight="1">
      <c r="A1376" s="16" t="s">
        <v>38</v>
      </c>
      <c r="B1376" s="49">
        <v>793</v>
      </c>
      <c r="C1376" s="15" t="s">
        <v>173</v>
      </c>
      <c r="D1376" s="15" t="s">
        <v>19</v>
      </c>
      <c r="E1376" s="15" t="s">
        <v>970</v>
      </c>
      <c r="F1376" s="15" t="s">
        <v>39</v>
      </c>
      <c r="G1376" s="74">
        <v>875000</v>
      </c>
      <c r="H1376" s="74">
        <v>875000</v>
      </c>
      <c r="I1376" s="74">
        <v>875000</v>
      </c>
      <c r="J1376" s="209"/>
      <c r="K1376" s="232"/>
      <c r="L1376" s="232"/>
      <c r="M1376" s="232"/>
      <c r="N1376" s="232"/>
      <c r="O1376" s="232"/>
      <c r="P1376" s="232"/>
      <c r="Q1376" s="232"/>
      <c r="R1376" s="232"/>
    </row>
    <row r="1377" spans="1:18" s="18" customFormat="1" ht="20.25" customHeight="1">
      <c r="A1377" s="16" t="s">
        <v>85</v>
      </c>
      <c r="B1377" s="49">
        <v>793</v>
      </c>
      <c r="C1377" s="15" t="s">
        <v>173</v>
      </c>
      <c r="D1377" s="15" t="s">
        <v>19</v>
      </c>
      <c r="E1377" s="15" t="s">
        <v>84</v>
      </c>
      <c r="F1377" s="15"/>
      <c r="G1377" s="74">
        <f t="shared" ref="G1377:I1378" si="375">G1378</f>
        <v>125000</v>
      </c>
      <c r="H1377" s="74">
        <f t="shared" si="375"/>
        <v>125000</v>
      </c>
      <c r="I1377" s="74">
        <f t="shared" si="375"/>
        <v>125000</v>
      </c>
      <c r="J1377" s="209"/>
      <c r="K1377" s="232"/>
      <c r="L1377" s="232"/>
      <c r="M1377" s="232"/>
      <c r="N1377" s="232"/>
      <c r="O1377" s="232"/>
      <c r="P1377" s="232"/>
      <c r="Q1377" s="232"/>
      <c r="R1377" s="232"/>
    </row>
    <row r="1378" spans="1:18" ht="30.75" customHeight="1">
      <c r="A1378" s="16" t="s">
        <v>36</v>
      </c>
      <c r="B1378" s="49">
        <v>793</v>
      </c>
      <c r="C1378" s="15" t="s">
        <v>173</v>
      </c>
      <c r="D1378" s="15" t="s">
        <v>19</v>
      </c>
      <c r="E1378" s="15" t="s">
        <v>84</v>
      </c>
      <c r="F1378" s="15" t="s">
        <v>37</v>
      </c>
      <c r="G1378" s="74">
        <f t="shared" si="375"/>
        <v>125000</v>
      </c>
      <c r="H1378" s="74">
        <f t="shared" si="375"/>
        <v>125000</v>
      </c>
      <c r="I1378" s="74">
        <f t="shared" si="375"/>
        <v>125000</v>
      </c>
      <c r="J1378" s="209"/>
    </row>
    <row r="1379" spans="1:18" s="18" customFormat="1" ht="34.5" customHeight="1">
      <c r="A1379" s="16" t="s">
        <v>38</v>
      </c>
      <c r="B1379" s="49">
        <v>793</v>
      </c>
      <c r="C1379" s="15" t="s">
        <v>173</v>
      </c>
      <c r="D1379" s="15" t="s">
        <v>19</v>
      </c>
      <c r="E1379" s="15" t="s">
        <v>84</v>
      </c>
      <c r="F1379" s="15" t="s">
        <v>39</v>
      </c>
      <c r="G1379" s="74">
        <v>125000</v>
      </c>
      <c r="H1379" s="74">
        <v>125000</v>
      </c>
      <c r="I1379" s="74">
        <v>125000</v>
      </c>
      <c r="J1379" s="209"/>
      <c r="K1379" s="232"/>
      <c r="L1379" s="232"/>
      <c r="M1379" s="232"/>
      <c r="N1379" s="232"/>
      <c r="O1379" s="232"/>
      <c r="P1379" s="232"/>
      <c r="Q1379" s="232"/>
      <c r="R1379" s="232"/>
    </row>
    <row r="1380" spans="1:18" s="18" customFormat="1" ht="51">
      <c r="A1380" s="16" t="s">
        <v>514</v>
      </c>
      <c r="B1380" s="49">
        <v>793</v>
      </c>
      <c r="C1380" s="10" t="s">
        <v>173</v>
      </c>
      <c r="D1380" s="10" t="s">
        <v>19</v>
      </c>
      <c r="E1380" s="15" t="s">
        <v>214</v>
      </c>
      <c r="F1380" s="15"/>
      <c r="G1380" s="74">
        <f>G1381+G1387+G1384+G1391+G1396+G1401</f>
        <v>49085600</v>
      </c>
      <c r="H1380" s="74">
        <f t="shared" ref="H1380:I1380" si="376">H1381+H1387+H1384+H1391+H1396+H1401</f>
        <v>464348426.54000002</v>
      </c>
      <c r="I1380" s="74">
        <f t="shared" si="376"/>
        <v>199712224.15000001</v>
      </c>
      <c r="J1380" s="209"/>
      <c r="K1380" s="232"/>
      <c r="L1380" s="232"/>
      <c r="M1380" s="232"/>
      <c r="N1380" s="232"/>
      <c r="O1380" s="232"/>
      <c r="P1380" s="232"/>
      <c r="Q1380" s="232"/>
      <c r="R1380" s="232"/>
    </row>
    <row r="1381" spans="1:18" s="18" customFormat="1" ht="89.25" hidden="1">
      <c r="A1381" s="16" t="s">
        <v>439</v>
      </c>
      <c r="B1381" s="49">
        <v>793</v>
      </c>
      <c r="C1381" s="10" t="s">
        <v>173</v>
      </c>
      <c r="D1381" s="10" t="s">
        <v>19</v>
      </c>
      <c r="E1381" s="15" t="s">
        <v>525</v>
      </c>
      <c r="F1381" s="15"/>
      <c r="G1381" s="74">
        <f>G1382</f>
        <v>0</v>
      </c>
      <c r="H1381" s="74">
        <f t="shared" ref="H1381:I1385" si="377">H1382</f>
        <v>0</v>
      </c>
      <c r="I1381" s="74">
        <f t="shared" si="377"/>
        <v>0</v>
      </c>
      <c r="J1381" s="209"/>
      <c r="K1381" s="232"/>
      <c r="L1381" s="232"/>
      <c r="M1381" s="232"/>
      <c r="N1381" s="232"/>
      <c r="O1381" s="232"/>
      <c r="P1381" s="232"/>
      <c r="Q1381" s="232"/>
      <c r="R1381" s="232"/>
    </row>
    <row r="1382" spans="1:18" s="18" customFormat="1" ht="23.25" hidden="1" customHeight="1">
      <c r="A1382" s="86" t="s">
        <v>63</v>
      </c>
      <c r="B1382" s="49">
        <v>793</v>
      </c>
      <c r="C1382" s="10" t="s">
        <v>173</v>
      </c>
      <c r="D1382" s="10" t="s">
        <v>19</v>
      </c>
      <c r="E1382" s="15" t="s">
        <v>525</v>
      </c>
      <c r="F1382" s="15" t="s">
        <v>64</v>
      </c>
      <c r="G1382" s="74">
        <f>G1383</f>
        <v>0</v>
      </c>
      <c r="H1382" s="74">
        <f t="shared" si="377"/>
        <v>0</v>
      </c>
      <c r="I1382" s="74">
        <f t="shared" si="377"/>
        <v>0</v>
      </c>
      <c r="J1382" s="209"/>
      <c r="K1382" s="232"/>
      <c r="L1382" s="232"/>
      <c r="M1382" s="232"/>
      <c r="N1382" s="232"/>
      <c r="O1382" s="232"/>
      <c r="P1382" s="232"/>
      <c r="Q1382" s="232"/>
      <c r="R1382" s="232"/>
    </row>
    <row r="1383" spans="1:18" s="18" customFormat="1" ht="20.25" hidden="1" customHeight="1">
      <c r="A1383" s="161" t="s">
        <v>144</v>
      </c>
      <c r="B1383" s="49">
        <v>793</v>
      </c>
      <c r="C1383" s="10" t="s">
        <v>173</v>
      </c>
      <c r="D1383" s="10" t="s">
        <v>19</v>
      </c>
      <c r="E1383" s="15" t="s">
        <v>525</v>
      </c>
      <c r="F1383" s="15" t="s">
        <v>67</v>
      </c>
      <c r="G1383" s="74"/>
      <c r="H1383" s="74"/>
      <c r="I1383" s="74"/>
      <c r="J1383" s="209"/>
      <c r="K1383" s="232"/>
      <c r="L1383" s="232"/>
      <c r="M1383" s="232"/>
      <c r="N1383" s="232"/>
      <c r="O1383" s="232"/>
      <c r="P1383" s="232"/>
      <c r="Q1383" s="232"/>
      <c r="R1383" s="232"/>
    </row>
    <row r="1384" spans="1:18" s="18" customFormat="1" ht="76.5" hidden="1">
      <c r="A1384" s="86" t="s">
        <v>440</v>
      </c>
      <c r="B1384" s="49">
        <v>793</v>
      </c>
      <c r="C1384" s="10" t="s">
        <v>173</v>
      </c>
      <c r="D1384" s="10" t="s">
        <v>19</v>
      </c>
      <c r="E1384" s="15" t="s">
        <v>526</v>
      </c>
      <c r="F1384" s="15"/>
      <c r="G1384" s="74">
        <f>G1385</f>
        <v>0</v>
      </c>
      <c r="H1384" s="74">
        <f t="shared" si="377"/>
        <v>0</v>
      </c>
      <c r="I1384" s="74">
        <f t="shared" si="377"/>
        <v>0</v>
      </c>
      <c r="J1384" s="209"/>
      <c r="K1384" s="232"/>
      <c r="L1384" s="232"/>
      <c r="M1384" s="232"/>
      <c r="N1384" s="232"/>
      <c r="O1384" s="232"/>
      <c r="P1384" s="232"/>
      <c r="Q1384" s="232"/>
      <c r="R1384" s="232"/>
    </row>
    <row r="1385" spans="1:18" s="18" customFormat="1" ht="22.5" hidden="1" customHeight="1">
      <c r="A1385" s="86" t="s">
        <v>63</v>
      </c>
      <c r="B1385" s="49">
        <v>793</v>
      </c>
      <c r="C1385" s="10" t="s">
        <v>173</v>
      </c>
      <c r="D1385" s="10" t="s">
        <v>19</v>
      </c>
      <c r="E1385" s="15" t="s">
        <v>526</v>
      </c>
      <c r="F1385" s="15" t="s">
        <v>64</v>
      </c>
      <c r="G1385" s="74">
        <f>G1386</f>
        <v>0</v>
      </c>
      <c r="H1385" s="74">
        <f t="shared" si="377"/>
        <v>0</v>
      </c>
      <c r="I1385" s="74">
        <f t="shared" si="377"/>
        <v>0</v>
      </c>
      <c r="J1385" s="209"/>
      <c r="K1385" s="232"/>
      <c r="L1385" s="232"/>
      <c r="M1385" s="232"/>
      <c r="N1385" s="232"/>
      <c r="O1385" s="232"/>
      <c r="P1385" s="232"/>
      <c r="Q1385" s="232"/>
      <c r="R1385" s="232"/>
    </row>
    <row r="1386" spans="1:18" s="18" customFormat="1" ht="17.25" hidden="1" customHeight="1">
      <c r="A1386" s="161" t="s">
        <v>144</v>
      </c>
      <c r="B1386" s="49">
        <v>793</v>
      </c>
      <c r="C1386" s="10" t="s">
        <v>173</v>
      </c>
      <c r="D1386" s="10" t="s">
        <v>19</v>
      </c>
      <c r="E1386" s="15" t="s">
        <v>526</v>
      </c>
      <c r="F1386" s="15" t="s">
        <v>67</v>
      </c>
      <c r="G1386" s="74"/>
      <c r="H1386" s="74"/>
      <c r="I1386" s="74"/>
      <c r="J1386" s="209"/>
      <c r="K1386" s="232"/>
      <c r="L1386" s="232"/>
      <c r="M1386" s="232"/>
      <c r="N1386" s="232"/>
      <c r="O1386" s="232"/>
      <c r="P1386" s="232"/>
      <c r="Q1386" s="232"/>
      <c r="R1386" s="232"/>
    </row>
    <row r="1387" spans="1:18" s="46" customFormat="1" ht="48.75" customHeight="1">
      <c r="A1387" s="16" t="s">
        <v>424</v>
      </c>
      <c r="B1387" s="49">
        <v>793</v>
      </c>
      <c r="C1387" s="10" t="s">
        <v>173</v>
      </c>
      <c r="D1387" s="10" t="s">
        <v>19</v>
      </c>
      <c r="E1387" s="15" t="s">
        <v>379</v>
      </c>
      <c r="F1387" s="15"/>
      <c r="G1387" s="74">
        <f>G1388</f>
        <v>1760000</v>
      </c>
      <c r="H1387" s="74">
        <f t="shared" ref="G1387:I1388" si="378">H1388</f>
        <v>1800000</v>
      </c>
      <c r="I1387" s="74">
        <f t="shared" si="378"/>
        <v>1800000</v>
      </c>
      <c r="J1387" s="209"/>
      <c r="K1387" s="254"/>
      <c r="L1387" s="254"/>
      <c r="M1387" s="254"/>
      <c r="N1387" s="254"/>
      <c r="O1387" s="254"/>
      <c r="P1387" s="254"/>
      <c r="Q1387" s="254"/>
      <c r="R1387" s="254"/>
    </row>
    <row r="1388" spans="1:18" s="46" customFormat="1" ht="21" customHeight="1">
      <c r="A1388" s="16" t="s">
        <v>324</v>
      </c>
      <c r="B1388" s="49">
        <v>793</v>
      </c>
      <c r="C1388" s="10" t="s">
        <v>173</v>
      </c>
      <c r="D1388" s="10" t="s">
        <v>19</v>
      </c>
      <c r="E1388" s="15" t="s">
        <v>379</v>
      </c>
      <c r="F1388" s="15" t="s">
        <v>37</v>
      </c>
      <c r="G1388" s="74">
        <f t="shared" si="378"/>
        <v>1760000</v>
      </c>
      <c r="H1388" s="74">
        <f t="shared" si="378"/>
        <v>1800000</v>
      </c>
      <c r="I1388" s="74">
        <f t="shared" si="378"/>
        <v>1800000</v>
      </c>
      <c r="J1388" s="209"/>
      <c r="K1388" s="254"/>
      <c r="L1388" s="254"/>
      <c r="M1388" s="254"/>
      <c r="N1388" s="254"/>
      <c r="O1388" s="254"/>
      <c r="P1388" s="254"/>
      <c r="Q1388" s="254"/>
      <c r="R1388" s="254"/>
    </row>
    <row r="1389" spans="1:18" s="46" customFormat="1" ht="28.5" customHeight="1">
      <c r="A1389" s="16" t="s">
        <v>38</v>
      </c>
      <c r="B1389" s="49">
        <v>793</v>
      </c>
      <c r="C1389" s="10" t="s">
        <v>173</v>
      </c>
      <c r="D1389" s="10" t="s">
        <v>19</v>
      </c>
      <c r="E1389" s="15" t="s">
        <v>379</v>
      </c>
      <c r="F1389" s="15" t="s">
        <v>39</v>
      </c>
      <c r="G1389" s="74">
        <v>1760000</v>
      </c>
      <c r="H1389" s="74">
        <v>1800000</v>
      </c>
      <c r="I1389" s="74">
        <v>1800000</v>
      </c>
      <c r="J1389" s="209"/>
      <c r="K1389" s="254"/>
      <c r="L1389" s="254"/>
      <c r="M1389" s="254"/>
      <c r="N1389" s="254"/>
      <c r="O1389" s="254"/>
      <c r="P1389" s="254"/>
      <c r="Q1389" s="254"/>
      <c r="R1389" s="254"/>
    </row>
    <row r="1390" spans="1:18" s="18" customFormat="1" hidden="1">
      <c r="A1390" s="16"/>
      <c r="B1390" s="49">
        <v>793</v>
      </c>
      <c r="C1390" s="10"/>
      <c r="D1390" s="10"/>
      <c r="E1390" s="15"/>
      <c r="F1390" s="15"/>
      <c r="G1390" s="74"/>
      <c r="H1390" s="74"/>
      <c r="I1390" s="74"/>
      <c r="J1390" s="209"/>
      <c r="K1390" s="232"/>
      <c r="L1390" s="232"/>
      <c r="M1390" s="232"/>
      <c r="N1390" s="232"/>
      <c r="O1390" s="232"/>
      <c r="P1390" s="232"/>
      <c r="Q1390" s="232"/>
      <c r="R1390" s="232"/>
    </row>
    <row r="1391" spans="1:18" s="18" customFormat="1" ht="89.25">
      <c r="A1391" s="16" t="s">
        <v>439</v>
      </c>
      <c r="B1391" s="49">
        <v>793</v>
      </c>
      <c r="C1391" s="10" t="s">
        <v>173</v>
      </c>
      <c r="D1391" s="10" t="s">
        <v>19</v>
      </c>
      <c r="E1391" s="15" t="s">
        <v>525</v>
      </c>
      <c r="F1391" s="15"/>
      <c r="G1391" s="74">
        <f>G1394+G1392</f>
        <v>46379088</v>
      </c>
      <c r="H1391" s="74">
        <f t="shared" ref="H1391:I1391" si="379">H1394+H1392</f>
        <v>453751209.22000003</v>
      </c>
      <c r="I1391" s="74">
        <f t="shared" si="379"/>
        <v>193987877.08000001</v>
      </c>
      <c r="J1391" s="209"/>
      <c r="K1391" s="232"/>
      <c r="L1391" s="232"/>
      <c r="M1391" s="232"/>
      <c r="N1391" s="232"/>
      <c r="O1391" s="232"/>
      <c r="P1391" s="232"/>
      <c r="Q1391" s="232"/>
      <c r="R1391" s="232"/>
    </row>
    <row r="1392" spans="1:18" s="18" customFormat="1" ht="23.25" customHeight="1">
      <c r="A1392" s="86" t="s">
        <v>96</v>
      </c>
      <c r="B1392" s="49">
        <v>793</v>
      </c>
      <c r="C1392" s="10" t="s">
        <v>173</v>
      </c>
      <c r="D1392" s="10" t="s">
        <v>19</v>
      </c>
      <c r="E1392" s="15" t="s">
        <v>525</v>
      </c>
      <c r="F1392" s="15" t="s">
        <v>349</v>
      </c>
      <c r="G1392" s="74">
        <f>G1393</f>
        <v>39200000</v>
      </c>
      <c r="H1392" s="74">
        <f t="shared" ref="H1392:I1399" si="380">H1393</f>
        <v>453751209.22000003</v>
      </c>
      <c r="I1392" s="74">
        <f t="shared" si="380"/>
        <v>193987877.08000001</v>
      </c>
      <c r="J1392" s="209"/>
      <c r="K1392" s="232"/>
      <c r="L1392" s="232"/>
      <c r="M1392" s="232"/>
      <c r="N1392" s="232"/>
      <c r="O1392" s="232"/>
      <c r="P1392" s="232"/>
      <c r="Q1392" s="232"/>
      <c r="R1392" s="232"/>
    </row>
    <row r="1393" spans="1:18" s="18" customFormat="1" ht="20.25" customHeight="1">
      <c r="A1393" s="161" t="s">
        <v>350</v>
      </c>
      <c r="B1393" s="49">
        <v>793</v>
      </c>
      <c r="C1393" s="10" t="s">
        <v>173</v>
      </c>
      <c r="D1393" s="10" t="s">
        <v>19</v>
      </c>
      <c r="E1393" s="15" t="s">
        <v>525</v>
      </c>
      <c r="F1393" s="15" t="s">
        <v>351</v>
      </c>
      <c r="G1393" s="74">
        <v>39200000</v>
      </c>
      <c r="H1393" s="74">
        <v>453751209.22000003</v>
      </c>
      <c r="I1393" s="74">
        <v>193987877.08000001</v>
      </c>
      <c r="J1393" s="209"/>
      <c r="K1393" s="232"/>
      <c r="L1393" s="232"/>
      <c r="M1393" s="232"/>
      <c r="N1393" s="232"/>
      <c r="O1393" s="232"/>
      <c r="P1393" s="232"/>
      <c r="Q1393" s="232"/>
      <c r="R1393" s="232"/>
    </row>
    <row r="1394" spans="1:18" s="18" customFormat="1" ht="23.25" customHeight="1">
      <c r="A1394" s="86" t="s">
        <v>63</v>
      </c>
      <c r="B1394" s="49">
        <v>793</v>
      </c>
      <c r="C1394" s="10" t="s">
        <v>173</v>
      </c>
      <c r="D1394" s="10" t="s">
        <v>19</v>
      </c>
      <c r="E1394" s="15" t="s">
        <v>525</v>
      </c>
      <c r="F1394" s="15" t="s">
        <v>64</v>
      </c>
      <c r="G1394" s="74">
        <f>G1395</f>
        <v>7179088</v>
      </c>
      <c r="H1394" s="74">
        <f t="shared" si="380"/>
        <v>0</v>
      </c>
      <c r="I1394" s="74">
        <f t="shared" si="380"/>
        <v>0</v>
      </c>
      <c r="J1394" s="209"/>
      <c r="K1394" s="232"/>
      <c r="L1394" s="232"/>
      <c r="M1394" s="232"/>
      <c r="N1394" s="232"/>
      <c r="O1394" s="232"/>
      <c r="P1394" s="232"/>
      <c r="Q1394" s="232"/>
      <c r="R1394" s="232"/>
    </row>
    <row r="1395" spans="1:18" s="18" customFormat="1" ht="20.25" customHeight="1">
      <c r="A1395" s="161" t="s">
        <v>144</v>
      </c>
      <c r="B1395" s="49">
        <v>793</v>
      </c>
      <c r="C1395" s="10" t="s">
        <v>173</v>
      </c>
      <c r="D1395" s="10" t="s">
        <v>19</v>
      </c>
      <c r="E1395" s="15" t="s">
        <v>525</v>
      </c>
      <c r="F1395" s="15" t="s">
        <v>67</v>
      </c>
      <c r="G1395" s="74">
        <f>7179088</f>
        <v>7179088</v>
      </c>
      <c r="H1395" s="74">
        <v>0</v>
      </c>
      <c r="I1395" s="74">
        <v>0</v>
      </c>
      <c r="J1395" s="209"/>
      <c r="K1395" s="232"/>
      <c r="L1395" s="232"/>
      <c r="M1395" s="232"/>
      <c r="N1395" s="232"/>
      <c r="O1395" s="232"/>
      <c r="P1395" s="232"/>
      <c r="Q1395" s="232"/>
      <c r="R1395" s="232"/>
    </row>
    <row r="1396" spans="1:18" s="18" customFormat="1" ht="76.5">
      <c r="A1396" s="86" t="s">
        <v>440</v>
      </c>
      <c r="B1396" s="49">
        <v>793</v>
      </c>
      <c r="C1396" s="10" t="s">
        <v>173</v>
      </c>
      <c r="D1396" s="10" t="s">
        <v>19</v>
      </c>
      <c r="E1396" s="15" t="s">
        <v>526</v>
      </c>
      <c r="F1396" s="15"/>
      <c r="G1396" s="74">
        <f>G1399+G1397</f>
        <v>906512</v>
      </c>
      <c r="H1396" s="74">
        <f t="shared" ref="H1396:I1396" si="381">H1399+H1397</f>
        <v>8797217.3200000003</v>
      </c>
      <c r="I1396" s="74">
        <f t="shared" si="381"/>
        <v>3924347.07</v>
      </c>
      <c r="J1396" s="209"/>
      <c r="K1396" s="232"/>
      <c r="L1396" s="232"/>
      <c r="M1396" s="232"/>
      <c r="N1396" s="232"/>
      <c r="O1396" s="232"/>
      <c r="P1396" s="232"/>
      <c r="Q1396" s="232"/>
      <c r="R1396" s="232"/>
    </row>
    <row r="1397" spans="1:18" s="18" customFormat="1" ht="23.25" customHeight="1">
      <c r="A1397" s="86" t="s">
        <v>96</v>
      </c>
      <c r="B1397" s="49">
        <v>793</v>
      </c>
      <c r="C1397" s="10" t="s">
        <v>173</v>
      </c>
      <c r="D1397" s="10" t="s">
        <v>19</v>
      </c>
      <c r="E1397" s="15" t="s">
        <v>526</v>
      </c>
      <c r="F1397" s="15" t="s">
        <v>349</v>
      </c>
      <c r="G1397" s="74">
        <f>G1398</f>
        <v>760000</v>
      </c>
      <c r="H1397" s="74">
        <f t="shared" si="380"/>
        <v>8797217.3200000003</v>
      </c>
      <c r="I1397" s="74">
        <f t="shared" si="380"/>
        <v>3924347.07</v>
      </c>
      <c r="J1397" s="209"/>
      <c r="K1397" s="232"/>
      <c r="L1397" s="232"/>
      <c r="M1397" s="232"/>
      <c r="N1397" s="232"/>
      <c r="O1397" s="232"/>
      <c r="P1397" s="232"/>
      <c r="Q1397" s="232"/>
      <c r="R1397" s="232"/>
    </row>
    <row r="1398" spans="1:18" s="18" customFormat="1" ht="20.25" customHeight="1">
      <c r="A1398" s="161" t="s">
        <v>350</v>
      </c>
      <c r="B1398" s="49">
        <v>793</v>
      </c>
      <c r="C1398" s="10" t="s">
        <v>173</v>
      </c>
      <c r="D1398" s="10" t="s">
        <v>19</v>
      </c>
      <c r="E1398" s="15" t="s">
        <v>526</v>
      </c>
      <c r="F1398" s="15" t="s">
        <v>351</v>
      </c>
      <c r="G1398" s="74">
        <v>760000</v>
      </c>
      <c r="H1398" s="74">
        <v>8797217.3200000003</v>
      </c>
      <c r="I1398" s="74">
        <v>3924347.07</v>
      </c>
      <c r="J1398" s="209"/>
      <c r="K1398" s="232"/>
      <c r="L1398" s="232"/>
      <c r="M1398" s="232"/>
      <c r="N1398" s="232"/>
      <c r="O1398" s="232"/>
      <c r="P1398" s="232"/>
      <c r="Q1398" s="232"/>
      <c r="R1398" s="232"/>
    </row>
    <row r="1399" spans="1:18" s="18" customFormat="1" ht="22.5" customHeight="1">
      <c r="A1399" s="86" t="s">
        <v>63</v>
      </c>
      <c r="B1399" s="49">
        <v>793</v>
      </c>
      <c r="C1399" s="10" t="s">
        <v>173</v>
      </c>
      <c r="D1399" s="10" t="s">
        <v>19</v>
      </c>
      <c r="E1399" s="15" t="s">
        <v>526</v>
      </c>
      <c r="F1399" s="15" t="s">
        <v>64</v>
      </c>
      <c r="G1399" s="74">
        <f>G1400</f>
        <v>146512</v>
      </c>
      <c r="H1399" s="74">
        <f t="shared" si="380"/>
        <v>0</v>
      </c>
      <c r="I1399" s="74">
        <f t="shared" si="380"/>
        <v>0</v>
      </c>
      <c r="J1399" s="209"/>
      <c r="K1399" s="232"/>
      <c r="L1399" s="232"/>
      <c r="M1399" s="232"/>
      <c r="N1399" s="232"/>
      <c r="O1399" s="232"/>
      <c r="P1399" s="232"/>
      <c r="Q1399" s="232"/>
      <c r="R1399" s="232"/>
    </row>
    <row r="1400" spans="1:18" s="18" customFormat="1" ht="37.5" customHeight="1">
      <c r="A1400" s="161" t="s">
        <v>144</v>
      </c>
      <c r="B1400" s="49">
        <v>793</v>
      </c>
      <c r="C1400" s="10" t="s">
        <v>173</v>
      </c>
      <c r="D1400" s="10" t="s">
        <v>19</v>
      </c>
      <c r="E1400" s="15" t="s">
        <v>526</v>
      </c>
      <c r="F1400" s="15" t="s">
        <v>67</v>
      </c>
      <c r="G1400" s="74">
        <f>146512</f>
        <v>146512</v>
      </c>
      <c r="H1400" s="74">
        <v>0</v>
      </c>
      <c r="I1400" s="74">
        <v>0</v>
      </c>
      <c r="J1400" s="209"/>
      <c r="K1400" s="232"/>
      <c r="L1400" s="232"/>
      <c r="M1400" s="232"/>
      <c r="N1400" s="232"/>
      <c r="O1400" s="232"/>
      <c r="P1400" s="232"/>
      <c r="Q1400" s="232"/>
      <c r="R1400" s="232"/>
    </row>
    <row r="1401" spans="1:18" s="18" customFormat="1" ht="84.75" customHeight="1">
      <c r="A1401" s="86" t="s">
        <v>1013</v>
      </c>
      <c r="B1401" s="49">
        <v>793</v>
      </c>
      <c r="C1401" s="10" t="s">
        <v>173</v>
      </c>
      <c r="D1401" s="10" t="s">
        <v>19</v>
      </c>
      <c r="E1401" s="15" t="s">
        <v>1012</v>
      </c>
      <c r="F1401" s="15"/>
      <c r="G1401" s="74">
        <f>G1402</f>
        <v>40000</v>
      </c>
      <c r="H1401" s="74">
        <f t="shared" ref="H1401:I1401" si="382">H1402</f>
        <v>0</v>
      </c>
      <c r="I1401" s="74">
        <f t="shared" si="382"/>
        <v>0</v>
      </c>
      <c r="J1401" s="209"/>
      <c r="K1401" s="232"/>
      <c r="L1401" s="232"/>
      <c r="M1401" s="232"/>
      <c r="N1401" s="232"/>
      <c r="O1401" s="232"/>
      <c r="P1401" s="232"/>
      <c r="Q1401" s="232"/>
      <c r="R1401" s="232"/>
    </row>
    <row r="1402" spans="1:18" s="18" customFormat="1" ht="22.5" customHeight="1">
      <c r="A1402" s="86" t="s">
        <v>63</v>
      </c>
      <c r="B1402" s="49">
        <v>793</v>
      </c>
      <c r="C1402" s="10" t="s">
        <v>173</v>
      </c>
      <c r="D1402" s="10" t="s">
        <v>19</v>
      </c>
      <c r="E1402" s="15" t="s">
        <v>1012</v>
      </c>
      <c r="F1402" s="15" t="s">
        <v>64</v>
      </c>
      <c r="G1402" s="74">
        <f>G1403</f>
        <v>40000</v>
      </c>
      <c r="H1402" s="74">
        <f t="shared" ref="H1402:I1402" si="383">H1403</f>
        <v>0</v>
      </c>
      <c r="I1402" s="74">
        <f t="shared" si="383"/>
        <v>0</v>
      </c>
      <c r="J1402" s="209"/>
      <c r="K1402" s="232"/>
      <c r="L1402" s="232"/>
      <c r="M1402" s="232"/>
      <c r="N1402" s="232"/>
      <c r="O1402" s="232"/>
      <c r="P1402" s="232"/>
      <c r="Q1402" s="232"/>
      <c r="R1402" s="232"/>
    </row>
    <row r="1403" spans="1:18" s="18" customFormat="1" ht="37.5" customHeight="1">
      <c r="A1403" s="161" t="s">
        <v>144</v>
      </c>
      <c r="B1403" s="49">
        <v>793</v>
      </c>
      <c r="C1403" s="10" t="s">
        <v>173</v>
      </c>
      <c r="D1403" s="10" t="s">
        <v>19</v>
      </c>
      <c r="E1403" s="15" t="s">
        <v>1012</v>
      </c>
      <c r="F1403" s="15" t="s">
        <v>67</v>
      </c>
      <c r="G1403" s="74">
        <v>40000</v>
      </c>
      <c r="H1403" s="74">
        <v>0</v>
      </c>
      <c r="I1403" s="74">
        <v>0</v>
      </c>
      <c r="J1403" s="209"/>
      <c r="K1403" s="232"/>
      <c r="L1403" s="232"/>
      <c r="M1403" s="232"/>
      <c r="N1403" s="232"/>
      <c r="O1403" s="232"/>
      <c r="P1403" s="232"/>
      <c r="Q1403" s="232"/>
      <c r="R1403" s="232"/>
    </row>
    <row r="1404" spans="1:18">
      <c r="A1404" s="13" t="s">
        <v>175</v>
      </c>
      <c r="B1404" s="49">
        <v>793</v>
      </c>
      <c r="C1404" s="15" t="s">
        <v>173</v>
      </c>
      <c r="D1404" s="15" t="s">
        <v>28</v>
      </c>
      <c r="E1404" s="15"/>
      <c r="F1404" s="15"/>
      <c r="G1404" s="74">
        <f>G1405</f>
        <v>6926719</v>
      </c>
      <c r="H1404" s="74">
        <f t="shared" ref="H1404:I1404" si="384">H1405</f>
        <v>3400000</v>
      </c>
      <c r="I1404" s="74">
        <f t="shared" si="384"/>
        <v>3400000</v>
      </c>
      <c r="J1404" s="209"/>
    </row>
    <row r="1405" spans="1:18" s="3" customFormat="1" ht="52.5" customHeight="1">
      <c r="A1405" s="16" t="s">
        <v>495</v>
      </c>
      <c r="B1405" s="49">
        <v>793</v>
      </c>
      <c r="C1405" s="15" t="s">
        <v>173</v>
      </c>
      <c r="D1405" s="15" t="s">
        <v>28</v>
      </c>
      <c r="E1405" s="15" t="s">
        <v>296</v>
      </c>
      <c r="F1405" s="15"/>
      <c r="G1405" s="74">
        <f>G1408+G1448+G1450+G1420+G1417</f>
        <v>6926719</v>
      </c>
      <c r="H1405" s="74">
        <f t="shared" ref="H1405:I1405" si="385">H1408+H1448+H1450+H1420</f>
        <v>3400000</v>
      </c>
      <c r="I1405" s="74">
        <f t="shared" si="385"/>
        <v>3400000</v>
      </c>
      <c r="J1405" s="209"/>
      <c r="K1405" s="231"/>
      <c r="L1405" s="231"/>
      <c r="M1405" s="231"/>
      <c r="N1405" s="231"/>
      <c r="O1405" s="231"/>
      <c r="P1405" s="231"/>
      <c r="Q1405" s="231"/>
      <c r="R1405" s="231"/>
    </row>
    <row r="1406" spans="1:18">
      <c r="A1406" s="86" t="s">
        <v>757</v>
      </c>
      <c r="B1406" s="49">
        <v>793</v>
      </c>
      <c r="C1406" s="15" t="s">
        <v>173</v>
      </c>
      <c r="D1406" s="15" t="s">
        <v>28</v>
      </c>
      <c r="E1406" s="15" t="s">
        <v>297</v>
      </c>
      <c r="F1406" s="15"/>
      <c r="G1406" s="74">
        <f>G1407+G1409</f>
        <v>2843053.95</v>
      </c>
      <c r="H1406" s="74">
        <f t="shared" ref="G1406:I1418" si="386">H1407</f>
        <v>2200000</v>
      </c>
      <c r="I1406" s="74">
        <f t="shared" si="386"/>
        <v>2200000</v>
      </c>
      <c r="J1406" s="209"/>
    </row>
    <row r="1407" spans="1:18" ht="25.5">
      <c r="A1407" s="16" t="s">
        <v>36</v>
      </c>
      <c r="B1407" s="49">
        <v>793</v>
      </c>
      <c r="C1407" s="15" t="s">
        <v>173</v>
      </c>
      <c r="D1407" s="15" t="s">
        <v>28</v>
      </c>
      <c r="E1407" s="15" t="s">
        <v>297</v>
      </c>
      <c r="F1407" s="15" t="s">
        <v>37</v>
      </c>
      <c r="G1407" s="74">
        <f t="shared" si="386"/>
        <v>2843053.95</v>
      </c>
      <c r="H1407" s="74">
        <f t="shared" si="386"/>
        <v>2200000</v>
      </c>
      <c r="I1407" s="74">
        <f t="shared" si="386"/>
        <v>2200000</v>
      </c>
      <c r="J1407" s="209"/>
    </row>
    <row r="1408" spans="1:18" ht="25.5">
      <c r="A1408" s="16" t="s">
        <v>38</v>
      </c>
      <c r="B1408" s="49">
        <v>793</v>
      </c>
      <c r="C1408" s="15" t="s">
        <v>173</v>
      </c>
      <c r="D1408" s="15" t="s">
        <v>28</v>
      </c>
      <c r="E1408" s="15" t="s">
        <v>297</v>
      </c>
      <c r="F1408" s="15" t="s">
        <v>39</v>
      </c>
      <c r="G1408" s="74">
        <f>2200000-656946.05+3000000-1700000</f>
        <v>2843053.95</v>
      </c>
      <c r="H1408" s="74">
        <v>2200000</v>
      </c>
      <c r="I1408" s="74">
        <v>2200000</v>
      </c>
      <c r="J1408" s="209"/>
    </row>
    <row r="1409" spans="1:18" hidden="1">
      <c r="A1409" s="16" t="s">
        <v>63</v>
      </c>
      <c r="B1409" s="49">
        <v>793</v>
      </c>
      <c r="C1409" s="15" t="s">
        <v>173</v>
      </c>
      <c r="D1409" s="15" t="s">
        <v>28</v>
      </c>
      <c r="E1409" s="15" t="s">
        <v>297</v>
      </c>
      <c r="F1409" s="15" t="s">
        <v>64</v>
      </c>
      <c r="G1409" s="74">
        <f>G1410</f>
        <v>0</v>
      </c>
      <c r="H1409" s="74"/>
      <c r="I1409" s="74"/>
      <c r="J1409" s="209"/>
    </row>
    <row r="1410" spans="1:18" hidden="1">
      <c r="A1410" s="16" t="s">
        <v>180</v>
      </c>
      <c r="B1410" s="49">
        <v>793</v>
      </c>
      <c r="C1410" s="15" t="s">
        <v>173</v>
      </c>
      <c r="D1410" s="15" t="s">
        <v>28</v>
      </c>
      <c r="E1410" s="15" t="s">
        <v>297</v>
      </c>
      <c r="F1410" s="15" t="s">
        <v>181</v>
      </c>
      <c r="G1410" s="74">
        <v>0</v>
      </c>
      <c r="H1410" s="74"/>
      <c r="I1410" s="74"/>
      <c r="J1410" s="209"/>
    </row>
    <row r="1411" spans="1:18" hidden="1">
      <c r="A1411" s="16" t="s">
        <v>701</v>
      </c>
      <c r="B1411" s="49">
        <v>793</v>
      </c>
      <c r="C1411" s="15" t="s">
        <v>173</v>
      </c>
      <c r="D1411" s="15" t="s">
        <v>28</v>
      </c>
      <c r="E1411" s="15" t="s">
        <v>700</v>
      </c>
      <c r="F1411" s="15"/>
      <c r="G1411" s="74">
        <f t="shared" si="386"/>
        <v>0</v>
      </c>
      <c r="H1411" s="74">
        <f t="shared" si="386"/>
        <v>0</v>
      </c>
      <c r="I1411" s="74">
        <f t="shared" si="386"/>
        <v>0</v>
      </c>
      <c r="J1411" s="209"/>
    </row>
    <row r="1412" spans="1:18" ht="25.5" hidden="1">
      <c r="A1412" s="16" t="s">
        <v>36</v>
      </c>
      <c r="B1412" s="49">
        <v>793</v>
      </c>
      <c r="C1412" s="15" t="s">
        <v>173</v>
      </c>
      <c r="D1412" s="15" t="s">
        <v>28</v>
      </c>
      <c r="E1412" s="15" t="s">
        <v>700</v>
      </c>
      <c r="F1412" s="15" t="s">
        <v>37</v>
      </c>
      <c r="G1412" s="74">
        <f t="shared" si="386"/>
        <v>0</v>
      </c>
      <c r="H1412" s="74">
        <f t="shared" si="386"/>
        <v>0</v>
      </c>
      <c r="I1412" s="74">
        <f t="shared" si="386"/>
        <v>0</v>
      </c>
      <c r="J1412" s="209"/>
    </row>
    <row r="1413" spans="1:18" ht="25.5" hidden="1">
      <c r="A1413" s="16" t="s">
        <v>38</v>
      </c>
      <c r="B1413" s="49">
        <v>793</v>
      </c>
      <c r="C1413" s="15" t="s">
        <v>173</v>
      </c>
      <c r="D1413" s="15" t="s">
        <v>28</v>
      </c>
      <c r="E1413" s="15" t="s">
        <v>700</v>
      </c>
      <c r="F1413" s="15" t="s">
        <v>39</v>
      </c>
      <c r="G1413" s="74"/>
      <c r="H1413" s="74">
        <v>0</v>
      </c>
      <c r="I1413" s="74">
        <v>0</v>
      </c>
      <c r="J1413" s="209"/>
    </row>
    <row r="1414" spans="1:18" hidden="1">
      <c r="A1414" s="16" t="s">
        <v>748</v>
      </c>
      <c r="B1414" s="49">
        <v>793</v>
      </c>
      <c r="C1414" s="15" t="s">
        <v>173</v>
      </c>
      <c r="D1414" s="15" t="s">
        <v>28</v>
      </c>
      <c r="E1414" s="15" t="s">
        <v>747</v>
      </c>
      <c r="F1414" s="15"/>
      <c r="G1414" s="74">
        <f t="shared" si="386"/>
        <v>0</v>
      </c>
      <c r="H1414" s="74">
        <f t="shared" si="386"/>
        <v>0</v>
      </c>
      <c r="I1414" s="74">
        <f t="shared" si="386"/>
        <v>0</v>
      </c>
      <c r="J1414" s="209"/>
    </row>
    <row r="1415" spans="1:18" ht="25.5" hidden="1">
      <c r="A1415" s="16" t="s">
        <v>36</v>
      </c>
      <c r="B1415" s="49">
        <v>793</v>
      </c>
      <c r="C1415" s="15" t="s">
        <v>173</v>
      </c>
      <c r="D1415" s="15" t="s">
        <v>28</v>
      </c>
      <c r="E1415" s="15" t="s">
        <v>747</v>
      </c>
      <c r="F1415" s="15" t="s">
        <v>37</v>
      </c>
      <c r="G1415" s="74">
        <f t="shared" si="386"/>
        <v>0</v>
      </c>
      <c r="H1415" s="74">
        <f t="shared" si="386"/>
        <v>0</v>
      </c>
      <c r="I1415" s="74">
        <f t="shared" si="386"/>
        <v>0</v>
      </c>
      <c r="J1415" s="209"/>
    </row>
    <row r="1416" spans="1:18" ht="25.5" hidden="1">
      <c r="A1416" s="16" t="s">
        <v>38</v>
      </c>
      <c r="B1416" s="49">
        <v>793</v>
      </c>
      <c r="C1416" s="15" t="s">
        <v>173</v>
      </c>
      <c r="D1416" s="15" t="s">
        <v>28</v>
      </c>
      <c r="E1416" s="15" t="s">
        <v>747</v>
      </c>
      <c r="F1416" s="15" t="s">
        <v>39</v>
      </c>
      <c r="G1416" s="74"/>
      <c r="H1416" s="74"/>
      <c r="I1416" s="74"/>
      <c r="J1416" s="209"/>
    </row>
    <row r="1417" spans="1:18" ht="25.5">
      <c r="A1417" s="86" t="s">
        <v>1015</v>
      </c>
      <c r="B1417" s="49">
        <v>793</v>
      </c>
      <c r="C1417" s="15" t="s">
        <v>173</v>
      </c>
      <c r="D1417" s="15" t="s">
        <v>28</v>
      </c>
      <c r="E1417" s="15" t="s">
        <v>1014</v>
      </c>
      <c r="F1417" s="15"/>
      <c r="G1417" s="74">
        <f>G1418</f>
        <v>656946.05000000005</v>
      </c>
      <c r="H1417" s="74">
        <f t="shared" si="386"/>
        <v>0</v>
      </c>
      <c r="I1417" s="74">
        <f t="shared" si="386"/>
        <v>0</v>
      </c>
      <c r="J1417" s="209"/>
    </row>
    <row r="1418" spans="1:18" ht="25.5">
      <c r="A1418" s="16" t="s">
        <v>96</v>
      </c>
      <c r="B1418" s="49">
        <v>793</v>
      </c>
      <c r="C1418" s="15" t="s">
        <v>173</v>
      </c>
      <c r="D1418" s="15" t="s">
        <v>28</v>
      </c>
      <c r="E1418" s="15" t="s">
        <v>1014</v>
      </c>
      <c r="F1418" s="15" t="s">
        <v>349</v>
      </c>
      <c r="G1418" s="74">
        <f t="shared" si="386"/>
        <v>656946.05000000005</v>
      </c>
      <c r="H1418" s="74">
        <f t="shared" si="386"/>
        <v>0</v>
      </c>
      <c r="I1418" s="74">
        <f t="shared" si="386"/>
        <v>0</v>
      </c>
      <c r="J1418" s="209"/>
    </row>
    <row r="1419" spans="1:18">
      <c r="A1419" s="16" t="s">
        <v>350</v>
      </c>
      <c r="B1419" s="49">
        <v>793</v>
      </c>
      <c r="C1419" s="15" t="s">
        <v>173</v>
      </c>
      <c r="D1419" s="15" t="s">
        <v>28</v>
      </c>
      <c r="E1419" s="15" t="s">
        <v>1014</v>
      </c>
      <c r="F1419" s="15" t="s">
        <v>351</v>
      </c>
      <c r="G1419" s="74">
        <v>656946.05000000005</v>
      </c>
      <c r="H1419" s="74"/>
      <c r="I1419" s="74"/>
      <c r="J1419" s="209"/>
    </row>
    <row r="1420" spans="1:18" s="3" customFormat="1" ht="67.5" customHeight="1">
      <c r="A1420" s="86" t="s">
        <v>321</v>
      </c>
      <c r="B1420" s="49">
        <v>793</v>
      </c>
      <c r="C1420" s="15" t="s">
        <v>173</v>
      </c>
      <c r="D1420" s="15" t="s">
        <v>28</v>
      </c>
      <c r="E1420" s="15" t="s">
        <v>322</v>
      </c>
      <c r="F1420" s="15"/>
      <c r="G1420" s="74">
        <f>G1424+G1422</f>
        <v>776719</v>
      </c>
      <c r="H1420" s="74">
        <f>H1424+H1422</f>
        <v>700000</v>
      </c>
      <c r="I1420" s="74">
        <f>I1424+I1422</f>
        <v>700000</v>
      </c>
      <c r="J1420" s="209"/>
      <c r="K1420" s="231"/>
      <c r="L1420" s="231"/>
      <c r="M1420" s="231"/>
      <c r="N1420" s="231"/>
      <c r="O1420" s="231"/>
      <c r="P1420" s="231"/>
      <c r="Q1420" s="231"/>
      <c r="R1420" s="231"/>
    </row>
    <row r="1421" spans="1:18" ht="25.5">
      <c r="A1421" s="16" t="s">
        <v>36</v>
      </c>
      <c r="B1421" s="49">
        <v>793</v>
      </c>
      <c r="C1421" s="15" t="s">
        <v>173</v>
      </c>
      <c r="D1421" s="15" t="s">
        <v>28</v>
      </c>
      <c r="E1421" s="15" t="s">
        <v>322</v>
      </c>
      <c r="F1421" s="15" t="s">
        <v>37</v>
      </c>
      <c r="G1421" s="74">
        <f>G1422</f>
        <v>0</v>
      </c>
      <c r="H1421" s="74">
        <f>H1422</f>
        <v>700000</v>
      </c>
      <c r="I1421" s="74">
        <f>I1422</f>
        <v>700000</v>
      </c>
      <c r="J1421" s="209"/>
    </row>
    <row r="1422" spans="1:18" ht="25.5">
      <c r="A1422" s="16" t="s">
        <v>38</v>
      </c>
      <c r="B1422" s="49">
        <v>793</v>
      </c>
      <c r="C1422" s="15" t="s">
        <v>173</v>
      </c>
      <c r="D1422" s="15" t="s">
        <v>28</v>
      </c>
      <c r="E1422" s="15" t="s">
        <v>322</v>
      </c>
      <c r="F1422" s="15" t="s">
        <v>39</v>
      </c>
      <c r="G1422" s="74">
        <v>0</v>
      </c>
      <c r="H1422" s="74">
        <v>700000</v>
      </c>
      <c r="I1422" s="74">
        <v>700000</v>
      </c>
      <c r="J1422" s="209"/>
    </row>
    <row r="1423" spans="1:18">
      <c r="A1423" s="86" t="s">
        <v>156</v>
      </c>
      <c r="B1423" s="49">
        <v>793</v>
      </c>
      <c r="C1423" s="15" t="s">
        <v>173</v>
      </c>
      <c r="D1423" s="15" t="s">
        <v>28</v>
      </c>
      <c r="E1423" s="15" t="s">
        <v>322</v>
      </c>
      <c r="F1423" s="15" t="s">
        <v>157</v>
      </c>
      <c r="G1423" s="74">
        <f>G1424</f>
        <v>776719</v>
      </c>
      <c r="H1423" s="74">
        <f>H1424</f>
        <v>0</v>
      </c>
      <c r="I1423" s="74">
        <f>I1424</f>
        <v>0</v>
      </c>
      <c r="J1423" s="209"/>
    </row>
    <row r="1424" spans="1:18">
      <c r="A1424" s="86" t="s">
        <v>178</v>
      </c>
      <c r="B1424" s="49">
        <v>793</v>
      </c>
      <c r="C1424" s="15" t="s">
        <v>173</v>
      </c>
      <c r="D1424" s="15" t="s">
        <v>28</v>
      </c>
      <c r="E1424" s="15" t="s">
        <v>322</v>
      </c>
      <c r="F1424" s="15" t="s">
        <v>179</v>
      </c>
      <c r="G1424" s="74">
        <f>700000+76719</f>
        <v>776719</v>
      </c>
      <c r="H1424" s="74">
        <v>0</v>
      </c>
      <c r="I1424" s="74">
        <v>0</v>
      </c>
      <c r="J1424" s="209"/>
    </row>
    <row r="1425" spans="1:10" ht="44.25" hidden="1" customHeight="1">
      <c r="A1425" s="86" t="s">
        <v>814</v>
      </c>
      <c r="B1425" s="49">
        <v>793</v>
      </c>
      <c r="C1425" s="15" t="s">
        <v>173</v>
      </c>
      <c r="D1425" s="15" t="s">
        <v>28</v>
      </c>
      <c r="E1425" s="15" t="s">
        <v>813</v>
      </c>
      <c r="F1425" s="15"/>
      <c r="G1425" s="74">
        <f t="shared" ref="G1425:I1435" si="387">G1426</f>
        <v>0</v>
      </c>
      <c r="H1425" s="74">
        <f t="shared" si="387"/>
        <v>0</v>
      </c>
      <c r="I1425" s="74">
        <f t="shared" si="387"/>
        <v>0</v>
      </c>
      <c r="J1425" s="209"/>
    </row>
    <row r="1426" spans="1:10" ht="34.5" hidden="1" customHeight="1">
      <c r="A1426" s="86" t="s">
        <v>36</v>
      </c>
      <c r="B1426" s="49">
        <v>793</v>
      </c>
      <c r="C1426" s="15" t="s">
        <v>173</v>
      </c>
      <c r="D1426" s="15" t="s">
        <v>28</v>
      </c>
      <c r="E1426" s="15" t="s">
        <v>813</v>
      </c>
      <c r="F1426" s="15" t="s">
        <v>349</v>
      </c>
      <c r="G1426" s="74">
        <f t="shared" si="387"/>
        <v>0</v>
      </c>
      <c r="H1426" s="74">
        <f t="shared" si="387"/>
        <v>0</v>
      </c>
      <c r="I1426" s="74">
        <f t="shared" si="387"/>
        <v>0</v>
      </c>
      <c r="J1426" s="209"/>
    </row>
    <row r="1427" spans="1:10" ht="34.5" hidden="1" customHeight="1">
      <c r="A1427" s="16" t="s">
        <v>38</v>
      </c>
      <c r="B1427" s="49">
        <v>793</v>
      </c>
      <c r="C1427" s="15" t="s">
        <v>173</v>
      </c>
      <c r="D1427" s="15" t="s">
        <v>28</v>
      </c>
      <c r="E1427" s="15" t="s">
        <v>813</v>
      </c>
      <c r="F1427" s="15" t="s">
        <v>351</v>
      </c>
      <c r="G1427" s="74"/>
      <c r="H1427" s="74"/>
      <c r="I1427" s="74"/>
      <c r="J1427" s="209"/>
    </row>
    <row r="1428" spans="1:10" ht="44.25" hidden="1" customHeight="1">
      <c r="A1428" s="86" t="s">
        <v>816</v>
      </c>
      <c r="B1428" s="49">
        <v>793</v>
      </c>
      <c r="C1428" s="15" t="s">
        <v>173</v>
      </c>
      <c r="D1428" s="15" t="s">
        <v>28</v>
      </c>
      <c r="E1428" s="15" t="s">
        <v>815</v>
      </c>
      <c r="F1428" s="15"/>
      <c r="G1428" s="74">
        <f t="shared" si="387"/>
        <v>0</v>
      </c>
      <c r="H1428" s="74">
        <f t="shared" si="387"/>
        <v>0</v>
      </c>
      <c r="I1428" s="74">
        <f t="shared" si="387"/>
        <v>0</v>
      </c>
      <c r="J1428" s="209"/>
    </row>
    <row r="1429" spans="1:10" ht="34.5" hidden="1" customHeight="1">
      <c r="A1429" s="86" t="s">
        <v>36</v>
      </c>
      <c r="B1429" s="49">
        <v>793</v>
      </c>
      <c r="C1429" s="15" t="s">
        <v>173</v>
      </c>
      <c r="D1429" s="15" t="s">
        <v>28</v>
      </c>
      <c r="E1429" s="15" t="s">
        <v>815</v>
      </c>
      <c r="F1429" s="15" t="s">
        <v>349</v>
      </c>
      <c r="G1429" s="74">
        <f t="shared" si="387"/>
        <v>0</v>
      </c>
      <c r="H1429" s="74">
        <f t="shared" si="387"/>
        <v>0</v>
      </c>
      <c r="I1429" s="74">
        <f t="shared" si="387"/>
        <v>0</v>
      </c>
      <c r="J1429" s="209"/>
    </row>
    <row r="1430" spans="1:10" ht="34.5" hidden="1" customHeight="1">
      <c r="A1430" s="16" t="s">
        <v>38</v>
      </c>
      <c r="B1430" s="49">
        <v>793</v>
      </c>
      <c r="C1430" s="15" t="s">
        <v>173</v>
      </c>
      <c r="D1430" s="15" t="s">
        <v>28</v>
      </c>
      <c r="E1430" s="15" t="s">
        <v>815</v>
      </c>
      <c r="F1430" s="15" t="s">
        <v>351</v>
      </c>
      <c r="G1430" s="74"/>
      <c r="H1430" s="74"/>
      <c r="I1430" s="74"/>
      <c r="J1430" s="209"/>
    </row>
    <row r="1431" spans="1:10" ht="44.25" hidden="1" customHeight="1">
      <c r="A1431" s="86" t="s">
        <v>818</v>
      </c>
      <c r="B1431" s="49">
        <v>793</v>
      </c>
      <c r="C1431" s="15" t="s">
        <v>173</v>
      </c>
      <c r="D1431" s="15" t="s">
        <v>28</v>
      </c>
      <c r="E1431" s="15" t="s">
        <v>817</v>
      </c>
      <c r="F1431" s="15"/>
      <c r="G1431" s="74">
        <f t="shared" si="387"/>
        <v>0</v>
      </c>
      <c r="H1431" s="74">
        <f t="shared" si="387"/>
        <v>0</v>
      </c>
      <c r="I1431" s="74">
        <f t="shared" si="387"/>
        <v>0</v>
      </c>
      <c r="J1431" s="209"/>
    </row>
    <row r="1432" spans="1:10" ht="34.5" hidden="1" customHeight="1">
      <c r="A1432" s="86" t="s">
        <v>36</v>
      </c>
      <c r="B1432" s="49">
        <v>793</v>
      </c>
      <c r="C1432" s="15" t="s">
        <v>173</v>
      </c>
      <c r="D1432" s="15" t="s">
        <v>28</v>
      </c>
      <c r="E1432" s="15" t="s">
        <v>817</v>
      </c>
      <c r="F1432" s="15" t="s">
        <v>349</v>
      </c>
      <c r="G1432" s="74">
        <f t="shared" si="387"/>
        <v>0</v>
      </c>
      <c r="H1432" s="74">
        <f t="shared" si="387"/>
        <v>0</v>
      </c>
      <c r="I1432" s="74">
        <f t="shared" si="387"/>
        <v>0</v>
      </c>
      <c r="J1432" s="209"/>
    </row>
    <row r="1433" spans="1:10" ht="34.5" hidden="1" customHeight="1">
      <c r="A1433" s="16" t="s">
        <v>38</v>
      </c>
      <c r="B1433" s="49">
        <v>793</v>
      </c>
      <c r="C1433" s="15" t="s">
        <v>173</v>
      </c>
      <c r="D1433" s="15" t="s">
        <v>28</v>
      </c>
      <c r="E1433" s="15" t="s">
        <v>817</v>
      </c>
      <c r="F1433" s="15" t="s">
        <v>351</v>
      </c>
      <c r="G1433" s="74"/>
      <c r="H1433" s="74"/>
      <c r="I1433" s="74"/>
      <c r="J1433" s="209"/>
    </row>
    <row r="1434" spans="1:10" ht="57" hidden="1" customHeight="1">
      <c r="A1434" s="86" t="s">
        <v>820</v>
      </c>
      <c r="B1434" s="49">
        <v>793</v>
      </c>
      <c r="C1434" s="15" t="s">
        <v>173</v>
      </c>
      <c r="D1434" s="15" t="s">
        <v>28</v>
      </c>
      <c r="E1434" s="15" t="s">
        <v>819</v>
      </c>
      <c r="F1434" s="15"/>
      <c r="G1434" s="74">
        <f t="shared" si="387"/>
        <v>0</v>
      </c>
      <c r="H1434" s="74">
        <f t="shared" si="387"/>
        <v>0</v>
      </c>
      <c r="I1434" s="74">
        <f t="shared" si="387"/>
        <v>0</v>
      </c>
      <c r="J1434" s="209"/>
    </row>
    <row r="1435" spans="1:10" ht="34.5" hidden="1" customHeight="1">
      <c r="A1435" s="86" t="s">
        <v>36</v>
      </c>
      <c r="B1435" s="49">
        <v>793</v>
      </c>
      <c r="C1435" s="15" t="s">
        <v>173</v>
      </c>
      <c r="D1435" s="15" t="s">
        <v>28</v>
      </c>
      <c r="E1435" s="15" t="s">
        <v>819</v>
      </c>
      <c r="F1435" s="15" t="s">
        <v>349</v>
      </c>
      <c r="G1435" s="74">
        <f t="shared" si="387"/>
        <v>0</v>
      </c>
      <c r="H1435" s="74">
        <f t="shared" si="387"/>
        <v>0</v>
      </c>
      <c r="I1435" s="74">
        <f t="shared" si="387"/>
        <v>0</v>
      </c>
      <c r="J1435" s="209"/>
    </row>
    <row r="1436" spans="1:10" ht="34.5" hidden="1" customHeight="1">
      <c r="A1436" s="16" t="s">
        <v>38</v>
      </c>
      <c r="B1436" s="49">
        <v>793</v>
      </c>
      <c r="C1436" s="15" t="s">
        <v>173</v>
      </c>
      <c r="D1436" s="15" t="s">
        <v>28</v>
      </c>
      <c r="E1436" s="15" t="s">
        <v>819</v>
      </c>
      <c r="F1436" s="15" t="s">
        <v>351</v>
      </c>
      <c r="G1436" s="74"/>
      <c r="H1436" s="74"/>
      <c r="I1436" s="74"/>
      <c r="J1436" s="209"/>
    </row>
    <row r="1437" spans="1:10" ht="75" hidden="1" customHeight="1">
      <c r="A1437" s="86" t="s">
        <v>826</v>
      </c>
      <c r="B1437" s="49">
        <v>793</v>
      </c>
      <c r="C1437" s="15" t="s">
        <v>173</v>
      </c>
      <c r="D1437" s="15" t="s">
        <v>28</v>
      </c>
      <c r="E1437" s="15" t="s">
        <v>722</v>
      </c>
      <c r="F1437" s="15"/>
      <c r="G1437" s="74">
        <f>G1438+G1443</f>
        <v>0</v>
      </c>
      <c r="H1437" s="74">
        <f t="shared" ref="G1437:I1447" si="388">H1438</f>
        <v>0</v>
      </c>
      <c r="I1437" s="74">
        <f t="shared" si="388"/>
        <v>0</v>
      </c>
      <c r="J1437" s="209"/>
    </row>
    <row r="1438" spans="1:10" ht="34.5" hidden="1" customHeight="1">
      <c r="A1438" s="86" t="s">
        <v>36</v>
      </c>
      <c r="B1438" s="49">
        <v>793</v>
      </c>
      <c r="C1438" s="15" t="s">
        <v>173</v>
      </c>
      <c r="D1438" s="15" t="s">
        <v>28</v>
      </c>
      <c r="E1438" s="15" t="s">
        <v>722</v>
      </c>
      <c r="F1438" s="15" t="s">
        <v>349</v>
      </c>
      <c r="G1438" s="74">
        <f t="shared" si="388"/>
        <v>0</v>
      </c>
      <c r="H1438" s="74">
        <f t="shared" si="388"/>
        <v>0</v>
      </c>
      <c r="I1438" s="74">
        <f t="shared" si="388"/>
        <v>0</v>
      </c>
      <c r="J1438" s="209"/>
    </row>
    <row r="1439" spans="1:10" ht="34.5" hidden="1" customHeight="1">
      <c r="A1439" s="16" t="s">
        <v>38</v>
      </c>
      <c r="B1439" s="49">
        <v>793</v>
      </c>
      <c r="C1439" s="15" t="s">
        <v>173</v>
      </c>
      <c r="D1439" s="15" t="s">
        <v>28</v>
      </c>
      <c r="E1439" s="15" t="s">
        <v>722</v>
      </c>
      <c r="F1439" s="15" t="s">
        <v>351</v>
      </c>
      <c r="G1439" s="74">
        <f>675000-675000</f>
        <v>0</v>
      </c>
      <c r="H1439" s="74">
        <f>832780-832780</f>
        <v>0</v>
      </c>
      <c r="I1439" s="74">
        <v>0</v>
      </c>
      <c r="J1439" s="209"/>
    </row>
    <row r="1440" spans="1:10" ht="34.5" hidden="1" customHeight="1">
      <c r="A1440" s="16" t="s">
        <v>510</v>
      </c>
      <c r="B1440" s="49">
        <v>793</v>
      </c>
      <c r="C1440" s="15" t="s">
        <v>173</v>
      </c>
      <c r="D1440" s="15" t="s">
        <v>28</v>
      </c>
      <c r="E1440" s="88" t="s">
        <v>511</v>
      </c>
      <c r="F1440" s="15"/>
      <c r="G1440" s="74">
        <f t="shared" si="388"/>
        <v>0</v>
      </c>
      <c r="H1440" s="74">
        <f t="shared" si="388"/>
        <v>0</v>
      </c>
      <c r="I1440" s="74">
        <f t="shared" si="388"/>
        <v>0</v>
      </c>
      <c r="J1440" s="209"/>
    </row>
    <row r="1441" spans="1:18" ht="34.5" hidden="1" customHeight="1">
      <c r="A1441" s="16" t="s">
        <v>36</v>
      </c>
      <c r="B1441" s="49">
        <v>793</v>
      </c>
      <c r="C1441" s="15" t="s">
        <v>173</v>
      </c>
      <c r="D1441" s="15" t="s">
        <v>28</v>
      </c>
      <c r="E1441" s="15" t="s">
        <v>511</v>
      </c>
      <c r="F1441" s="15" t="s">
        <v>37</v>
      </c>
      <c r="G1441" s="74">
        <f t="shared" si="388"/>
        <v>0</v>
      </c>
      <c r="H1441" s="74">
        <f t="shared" si="388"/>
        <v>0</v>
      </c>
      <c r="I1441" s="74">
        <f t="shared" si="388"/>
        <v>0</v>
      </c>
      <c r="J1441" s="209"/>
    </row>
    <row r="1442" spans="1:18" ht="34.5" hidden="1" customHeight="1">
      <c r="A1442" s="16" t="s">
        <v>38</v>
      </c>
      <c r="B1442" s="49">
        <v>793</v>
      </c>
      <c r="C1442" s="15" t="s">
        <v>173</v>
      </c>
      <c r="D1442" s="15" t="s">
        <v>28</v>
      </c>
      <c r="E1442" s="15" t="s">
        <v>511</v>
      </c>
      <c r="F1442" s="15" t="s">
        <v>39</v>
      </c>
      <c r="G1442" s="74">
        <v>0</v>
      </c>
      <c r="H1442" s="74">
        <f>167220-167220</f>
        <v>0</v>
      </c>
      <c r="I1442" s="74"/>
      <c r="J1442" s="209"/>
    </row>
    <row r="1443" spans="1:18" ht="18" hidden="1" customHeight="1">
      <c r="A1443" s="86" t="s">
        <v>156</v>
      </c>
      <c r="B1443" s="49">
        <v>793</v>
      </c>
      <c r="C1443" s="15" t="s">
        <v>173</v>
      </c>
      <c r="D1443" s="15" t="s">
        <v>28</v>
      </c>
      <c r="E1443" s="15" t="s">
        <v>722</v>
      </c>
      <c r="F1443" s="88" t="s">
        <v>157</v>
      </c>
      <c r="G1443" s="74">
        <f>G1444</f>
        <v>0</v>
      </c>
      <c r="H1443" s="74">
        <f>H1444</f>
        <v>0</v>
      </c>
      <c r="I1443" s="74">
        <f>I1444</f>
        <v>0</v>
      </c>
      <c r="J1443" s="209"/>
    </row>
    <row r="1444" spans="1:18" ht="18" hidden="1" customHeight="1">
      <c r="A1444" s="86" t="s">
        <v>178</v>
      </c>
      <c r="B1444" s="49">
        <v>793</v>
      </c>
      <c r="C1444" s="15" t="s">
        <v>173</v>
      </c>
      <c r="D1444" s="15" t="s">
        <v>28</v>
      </c>
      <c r="E1444" s="15" t="s">
        <v>722</v>
      </c>
      <c r="F1444" s="88" t="s">
        <v>179</v>
      </c>
      <c r="G1444" s="74"/>
      <c r="H1444" s="74">
        <v>0</v>
      </c>
      <c r="I1444" s="74">
        <v>0</v>
      </c>
      <c r="J1444" s="209"/>
    </row>
    <row r="1445" spans="1:18" s="3" customFormat="1" ht="67.5" hidden="1" customHeight="1">
      <c r="A1445" s="86" t="s">
        <v>321</v>
      </c>
      <c r="B1445" s="49">
        <v>793</v>
      </c>
      <c r="C1445" s="15" t="s">
        <v>173</v>
      </c>
      <c r="D1445" s="15" t="s">
        <v>28</v>
      </c>
      <c r="E1445" s="15" t="s">
        <v>322</v>
      </c>
      <c r="F1445" s="15"/>
      <c r="G1445" s="74">
        <f>G1422</f>
        <v>0</v>
      </c>
      <c r="H1445" s="74">
        <f>H1422</f>
        <v>700000</v>
      </c>
      <c r="I1445" s="74">
        <f>I1422</f>
        <v>700000</v>
      </c>
      <c r="J1445" s="209"/>
      <c r="K1445" s="231"/>
      <c r="L1445" s="231"/>
      <c r="M1445" s="231"/>
      <c r="N1445" s="231"/>
      <c r="O1445" s="231"/>
      <c r="P1445" s="231"/>
      <c r="Q1445" s="231"/>
      <c r="R1445" s="231"/>
    </row>
    <row r="1446" spans="1:18" ht="34.5" customHeight="1">
      <c r="A1446" s="16" t="s">
        <v>536</v>
      </c>
      <c r="B1446" s="49">
        <v>793</v>
      </c>
      <c r="C1446" s="15" t="s">
        <v>173</v>
      </c>
      <c r="D1446" s="15" t="s">
        <v>28</v>
      </c>
      <c r="E1446" s="15" t="s">
        <v>535</v>
      </c>
      <c r="F1446" s="15"/>
      <c r="G1446" s="74">
        <f t="shared" si="388"/>
        <v>500000</v>
      </c>
      <c r="H1446" s="74">
        <f t="shared" si="388"/>
        <v>500000</v>
      </c>
      <c r="I1446" s="74">
        <f t="shared" si="388"/>
        <v>500000</v>
      </c>
      <c r="J1446" s="209"/>
    </row>
    <row r="1447" spans="1:18" ht="34.5" customHeight="1">
      <c r="A1447" s="16" t="s">
        <v>36</v>
      </c>
      <c r="B1447" s="49">
        <v>793</v>
      </c>
      <c r="C1447" s="15" t="s">
        <v>173</v>
      </c>
      <c r="D1447" s="15" t="s">
        <v>28</v>
      </c>
      <c r="E1447" s="15" t="s">
        <v>535</v>
      </c>
      <c r="F1447" s="15" t="s">
        <v>37</v>
      </c>
      <c r="G1447" s="74">
        <f t="shared" si="388"/>
        <v>500000</v>
      </c>
      <c r="H1447" s="74">
        <f t="shared" si="388"/>
        <v>500000</v>
      </c>
      <c r="I1447" s="74">
        <f t="shared" si="388"/>
        <v>500000</v>
      </c>
      <c r="J1447" s="209"/>
    </row>
    <row r="1448" spans="1:18" ht="34.5" customHeight="1">
      <c r="A1448" s="16" t="s">
        <v>38</v>
      </c>
      <c r="B1448" s="49">
        <v>793</v>
      </c>
      <c r="C1448" s="15" t="s">
        <v>173</v>
      </c>
      <c r="D1448" s="15" t="s">
        <v>28</v>
      </c>
      <c r="E1448" s="15" t="s">
        <v>535</v>
      </c>
      <c r="F1448" s="15" t="s">
        <v>39</v>
      </c>
      <c r="G1448" s="74">
        <v>500000</v>
      </c>
      <c r="H1448" s="74">
        <v>500000</v>
      </c>
      <c r="I1448" s="74">
        <v>500000</v>
      </c>
      <c r="J1448" s="209"/>
    </row>
    <row r="1449" spans="1:18" s="22" customFormat="1" ht="57" hidden="1" customHeight="1">
      <c r="A1449" s="16"/>
      <c r="B1449" s="49"/>
      <c r="C1449" s="41"/>
      <c r="D1449" s="41"/>
      <c r="E1449" s="41"/>
      <c r="F1449" s="70"/>
      <c r="G1449" s="29"/>
      <c r="H1449" s="29"/>
      <c r="I1449" s="29"/>
      <c r="J1449" s="239"/>
      <c r="K1449" s="239"/>
      <c r="L1449" s="239"/>
      <c r="M1449" s="239"/>
      <c r="N1449" s="239"/>
      <c r="O1449" s="239"/>
      <c r="P1449" s="239"/>
      <c r="Q1449" s="239"/>
      <c r="R1449" s="239"/>
    </row>
    <row r="1450" spans="1:18" ht="34.5" customHeight="1">
      <c r="A1450" s="16" t="s">
        <v>898</v>
      </c>
      <c r="B1450" s="14">
        <v>793</v>
      </c>
      <c r="C1450" s="15" t="s">
        <v>173</v>
      </c>
      <c r="D1450" s="15" t="s">
        <v>28</v>
      </c>
      <c r="E1450" s="15" t="s">
        <v>899</v>
      </c>
      <c r="F1450" s="15"/>
      <c r="G1450" s="74">
        <f t="shared" ref="G1450:I1451" si="389">G1451</f>
        <v>2150000</v>
      </c>
      <c r="H1450" s="74">
        <f t="shared" si="389"/>
        <v>0</v>
      </c>
      <c r="I1450" s="74">
        <f t="shared" si="389"/>
        <v>0</v>
      </c>
      <c r="J1450" s="218"/>
    </row>
    <row r="1451" spans="1:18" ht="34.5" customHeight="1">
      <c r="A1451" s="16" t="s">
        <v>36</v>
      </c>
      <c r="B1451" s="14">
        <v>793</v>
      </c>
      <c r="C1451" s="15" t="s">
        <v>173</v>
      </c>
      <c r="D1451" s="15" t="s">
        <v>28</v>
      </c>
      <c r="E1451" s="15" t="s">
        <v>899</v>
      </c>
      <c r="F1451" s="15" t="s">
        <v>37</v>
      </c>
      <c r="G1451" s="74">
        <f t="shared" si="389"/>
        <v>2150000</v>
      </c>
      <c r="H1451" s="74">
        <f t="shared" si="389"/>
        <v>0</v>
      </c>
      <c r="I1451" s="74">
        <f t="shared" si="389"/>
        <v>0</v>
      </c>
      <c r="J1451" s="218"/>
    </row>
    <row r="1452" spans="1:18" ht="34.5" customHeight="1">
      <c r="A1452" s="16" t="s">
        <v>38</v>
      </c>
      <c r="B1452" s="14">
        <v>793</v>
      </c>
      <c r="C1452" s="15" t="s">
        <v>173</v>
      </c>
      <c r="D1452" s="15" t="s">
        <v>28</v>
      </c>
      <c r="E1452" s="15" t="s">
        <v>899</v>
      </c>
      <c r="F1452" s="15" t="s">
        <v>39</v>
      </c>
      <c r="G1452" s="74">
        <f>1150000+1000000</f>
        <v>2150000</v>
      </c>
      <c r="H1452" s="74">
        <v>0</v>
      </c>
      <c r="I1452" s="74">
        <v>0</v>
      </c>
      <c r="J1452" s="218"/>
    </row>
    <row r="1453" spans="1:18" s="46" customFormat="1" ht="17.25" customHeight="1">
      <c r="A1453" s="16" t="s">
        <v>285</v>
      </c>
      <c r="B1453" s="49">
        <v>793</v>
      </c>
      <c r="C1453" s="15" t="s">
        <v>173</v>
      </c>
      <c r="D1453" s="15" t="s">
        <v>70</v>
      </c>
      <c r="E1453" s="15"/>
      <c r="F1453" s="15"/>
      <c r="G1453" s="74">
        <f>G1456</f>
        <v>884607</v>
      </c>
      <c r="H1453" s="74">
        <f t="shared" ref="H1453:I1453" si="390">H1456</f>
        <v>884703.07000000007</v>
      </c>
      <c r="I1453" s="74">
        <f t="shared" si="390"/>
        <v>884800.1</v>
      </c>
      <c r="J1453" s="209"/>
      <c r="K1453" s="254"/>
      <c r="L1453" s="254"/>
      <c r="M1453" s="254"/>
      <c r="N1453" s="254"/>
      <c r="O1453" s="254"/>
      <c r="P1453" s="254"/>
      <c r="Q1453" s="254"/>
      <c r="R1453" s="254"/>
    </row>
    <row r="1454" spans="1:18" s="46" customFormat="1" ht="17.25" hidden="1" customHeight="1">
      <c r="A1454" s="16"/>
      <c r="B1454" s="49"/>
      <c r="C1454" s="15"/>
      <c r="D1454" s="15"/>
      <c r="E1454" s="15"/>
      <c r="F1454" s="15"/>
      <c r="G1454" s="74"/>
      <c r="H1454" s="74"/>
      <c r="I1454" s="74"/>
      <c r="J1454" s="209"/>
      <c r="K1454" s="254"/>
      <c r="L1454" s="254"/>
      <c r="M1454" s="254"/>
      <c r="N1454" s="254"/>
      <c r="O1454" s="254"/>
      <c r="P1454" s="254"/>
      <c r="Q1454" s="254"/>
      <c r="R1454" s="254"/>
    </row>
    <row r="1455" spans="1:18" s="46" customFormat="1" ht="17.25" hidden="1" customHeight="1">
      <c r="A1455" s="16"/>
      <c r="B1455" s="49"/>
      <c r="C1455" s="15"/>
      <c r="D1455" s="15"/>
      <c r="E1455" s="15"/>
      <c r="F1455" s="15"/>
      <c r="G1455" s="74"/>
      <c r="H1455" s="74"/>
      <c r="I1455" s="74"/>
      <c r="J1455" s="209"/>
      <c r="K1455" s="254"/>
      <c r="L1455" s="254"/>
      <c r="M1455" s="254"/>
      <c r="N1455" s="254"/>
      <c r="O1455" s="254"/>
      <c r="P1455" s="254"/>
      <c r="Q1455" s="254"/>
      <c r="R1455" s="254"/>
    </row>
    <row r="1456" spans="1:18" ht="51">
      <c r="A1456" s="16" t="s">
        <v>495</v>
      </c>
      <c r="B1456" s="49">
        <v>793</v>
      </c>
      <c r="C1456" s="15" t="s">
        <v>173</v>
      </c>
      <c r="D1456" s="15" t="s">
        <v>70</v>
      </c>
      <c r="E1456" s="15" t="s">
        <v>296</v>
      </c>
      <c r="F1456" s="15"/>
      <c r="G1456" s="74">
        <f>G1457+G1467+G1470+G1476+G1479</f>
        <v>884607</v>
      </c>
      <c r="H1456" s="74">
        <f>H1468+H1471+H1476+H1479</f>
        <v>884703.07000000007</v>
      </c>
      <c r="I1456" s="74">
        <f>I1468+I1471+I1476+I1479</f>
        <v>884800.1</v>
      </c>
      <c r="J1456" s="209"/>
    </row>
    <row r="1457" spans="1:18" s="46" customFormat="1" ht="17.25" customHeight="1">
      <c r="A1457" s="16" t="s">
        <v>382</v>
      </c>
      <c r="B1457" s="49">
        <v>793</v>
      </c>
      <c r="C1457" s="15" t="s">
        <v>173</v>
      </c>
      <c r="D1457" s="15" t="s">
        <v>70</v>
      </c>
      <c r="E1457" s="15" t="s">
        <v>381</v>
      </c>
      <c r="F1457" s="15"/>
      <c r="G1457" s="74">
        <f t="shared" ref="G1457:I1457" si="391">G1458</f>
        <v>109607</v>
      </c>
      <c r="H1457" s="74">
        <f t="shared" si="391"/>
        <v>109703.07</v>
      </c>
      <c r="I1457" s="74">
        <f t="shared" si="391"/>
        <v>109800.1</v>
      </c>
      <c r="J1457" s="209"/>
      <c r="K1457" s="254"/>
      <c r="L1457" s="254"/>
      <c r="M1457" s="254"/>
      <c r="N1457" s="254"/>
      <c r="O1457" s="254"/>
      <c r="P1457" s="254"/>
      <c r="Q1457" s="254"/>
      <c r="R1457" s="254"/>
    </row>
    <row r="1458" spans="1:18" s="46" customFormat="1" ht="17.25" customHeight="1">
      <c r="A1458" s="16" t="s">
        <v>324</v>
      </c>
      <c r="B1458" s="49">
        <v>793</v>
      </c>
      <c r="C1458" s="15" t="s">
        <v>173</v>
      </c>
      <c r="D1458" s="15" t="s">
        <v>70</v>
      </c>
      <c r="E1458" s="15" t="s">
        <v>381</v>
      </c>
      <c r="F1458" s="15" t="s">
        <v>37</v>
      </c>
      <c r="G1458" s="74">
        <f>9607+100000</f>
        <v>109607</v>
      </c>
      <c r="H1458" s="74">
        <f>9703.07+100000</f>
        <v>109703.07</v>
      </c>
      <c r="I1458" s="74">
        <f>9800.1+100000</f>
        <v>109800.1</v>
      </c>
      <c r="J1458" s="209"/>
      <c r="K1458" s="254"/>
      <c r="L1458" s="254"/>
      <c r="M1458" s="254"/>
      <c r="N1458" s="254"/>
      <c r="O1458" s="254"/>
      <c r="P1458" s="254"/>
      <c r="Q1458" s="254"/>
      <c r="R1458" s="254"/>
    </row>
    <row r="1459" spans="1:18" s="28" customFormat="1" ht="24.75" hidden="1" customHeight="1">
      <c r="A1459" s="37" t="s">
        <v>169</v>
      </c>
      <c r="B1459" s="49">
        <v>793</v>
      </c>
      <c r="C1459" s="15" t="s">
        <v>173</v>
      </c>
      <c r="D1459" s="15" t="s">
        <v>70</v>
      </c>
      <c r="E1459" s="15" t="s">
        <v>234</v>
      </c>
      <c r="F1459" s="39"/>
      <c r="G1459" s="74">
        <f t="shared" ref="G1459:I1459" si="392">G1460</f>
        <v>0</v>
      </c>
      <c r="H1459" s="74">
        <f t="shared" si="392"/>
        <v>0</v>
      </c>
      <c r="I1459" s="74">
        <f t="shared" si="392"/>
        <v>0</v>
      </c>
      <c r="J1459" s="209"/>
      <c r="K1459" s="236"/>
      <c r="L1459" s="236"/>
      <c r="M1459" s="236"/>
      <c r="N1459" s="236"/>
      <c r="O1459" s="236"/>
      <c r="P1459" s="236"/>
      <c r="Q1459" s="236"/>
      <c r="R1459" s="236"/>
    </row>
    <row r="1460" spans="1:18" ht="25.5" hidden="1">
      <c r="A1460" s="37" t="s">
        <v>169</v>
      </c>
      <c r="B1460" s="49">
        <v>793</v>
      </c>
      <c r="C1460" s="15" t="s">
        <v>173</v>
      </c>
      <c r="D1460" s="15" t="s">
        <v>70</v>
      </c>
      <c r="E1460" s="15" t="s">
        <v>276</v>
      </c>
      <c r="F1460" s="15"/>
      <c r="G1460" s="74">
        <f>G1461+G1463</f>
        <v>0</v>
      </c>
      <c r="H1460" s="74">
        <f>H1461+H1463</f>
        <v>0</v>
      </c>
      <c r="I1460" s="74">
        <f>I1461+I1463</f>
        <v>0</v>
      </c>
      <c r="J1460" s="209"/>
    </row>
    <row r="1461" spans="1:18" hidden="1">
      <c r="A1461" s="16"/>
      <c r="B1461" s="49">
        <v>793</v>
      </c>
      <c r="C1461" s="15" t="s">
        <v>173</v>
      </c>
      <c r="D1461" s="15" t="s">
        <v>70</v>
      </c>
      <c r="E1461" s="15" t="s">
        <v>276</v>
      </c>
      <c r="F1461" s="15"/>
      <c r="G1461" s="74"/>
      <c r="H1461" s="74"/>
      <c r="I1461" s="74"/>
      <c r="J1461" s="209"/>
    </row>
    <row r="1462" spans="1:18" ht="30.75" hidden="1" customHeight="1">
      <c r="A1462" s="16"/>
      <c r="B1462" s="49">
        <v>793</v>
      </c>
      <c r="C1462" s="15" t="s">
        <v>173</v>
      </c>
      <c r="D1462" s="15" t="s">
        <v>70</v>
      </c>
      <c r="E1462" s="15" t="s">
        <v>276</v>
      </c>
      <c r="F1462" s="15"/>
      <c r="G1462" s="74"/>
      <c r="H1462" s="74"/>
      <c r="I1462" s="74"/>
      <c r="J1462" s="209"/>
    </row>
    <row r="1463" spans="1:18" ht="18" hidden="1" customHeight="1">
      <c r="A1463" s="16" t="s">
        <v>156</v>
      </c>
      <c r="B1463" s="49">
        <v>793</v>
      </c>
      <c r="C1463" s="15" t="s">
        <v>173</v>
      </c>
      <c r="D1463" s="15" t="s">
        <v>70</v>
      </c>
      <c r="E1463" s="15" t="s">
        <v>276</v>
      </c>
      <c r="F1463" s="15" t="s">
        <v>157</v>
      </c>
      <c r="G1463" s="74">
        <f>G1464</f>
        <v>0</v>
      </c>
      <c r="H1463" s="74">
        <f>H1464</f>
        <v>0</v>
      </c>
      <c r="I1463" s="74">
        <f>I1464</f>
        <v>0</v>
      </c>
      <c r="J1463" s="209"/>
    </row>
    <row r="1464" spans="1:18" ht="18" hidden="1" customHeight="1">
      <c r="A1464" s="16" t="s">
        <v>178</v>
      </c>
      <c r="B1464" s="49">
        <v>793</v>
      </c>
      <c r="C1464" s="15" t="s">
        <v>173</v>
      </c>
      <c r="D1464" s="15" t="s">
        <v>70</v>
      </c>
      <c r="E1464" s="15" t="s">
        <v>276</v>
      </c>
      <c r="F1464" s="15" t="s">
        <v>179</v>
      </c>
      <c r="G1464" s="74"/>
      <c r="H1464" s="74"/>
      <c r="I1464" s="74"/>
      <c r="J1464" s="209"/>
    </row>
    <row r="1465" spans="1:18" ht="51" hidden="1">
      <c r="A1465" s="16" t="s">
        <v>495</v>
      </c>
      <c r="B1465" s="49">
        <v>793</v>
      </c>
      <c r="C1465" s="15" t="s">
        <v>173</v>
      </c>
      <c r="D1465" s="15" t="s">
        <v>70</v>
      </c>
      <c r="E1465" s="15" t="s">
        <v>296</v>
      </c>
      <c r="F1465" s="15"/>
      <c r="G1465" s="74"/>
      <c r="H1465" s="74">
        <f t="shared" ref="H1465:I1465" si="393">H1466+H1469+H1474+H1477</f>
        <v>884703.07000000007</v>
      </c>
      <c r="I1465" s="74">
        <f t="shared" si="393"/>
        <v>884800.1</v>
      </c>
      <c r="J1465" s="209"/>
    </row>
    <row r="1466" spans="1:18" s="46" customFormat="1" ht="17.25" hidden="1" customHeight="1">
      <c r="A1466" s="16" t="s">
        <v>382</v>
      </c>
      <c r="B1466" s="49">
        <v>793</v>
      </c>
      <c r="C1466" s="15" t="s">
        <v>173</v>
      </c>
      <c r="D1466" s="15" t="s">
        <v>70</v>
      </c>
      <c r="E1466" s="15" t="s">
        <v>381</v>
      </c>
      <c r="F1466" s="15"/>
      <c r="G1466" s="74">
        <f t="shared" ref="G1466:I1467" si="394">G1467</f>
        <v>0</v>
      </c>
      <c r="H1466" s="74">
        <f t="shared" si="394"/>
        <v>109703.07</v>
      </c>
      <c r="I1466" s="74">
        <f t="shared" si="394"/>
        <v>109800.1</v>
      </c>
      <c r="J1466" s="209"/>
      <c r="K1466" s="254"/>
      <c r="L1466" s="254"/>
      <c r="M1466" s="254"/>
      <c r="N1466" s="254"/>
      <c r="O1466" s="254"/>
      <c r="P1466" s="254"/>
      <c r="Q1466" s="254"/>
      <c r="R1466" s="254"/>
    </row>
    <row r="1467" spans="1:18" s="46" customFormat="1" ht="17.25" hidden="1" customHeight="1">
      <c r="A1467" s="16" t="s">
        <v>324</v>
      </c>
      <c r="B1467" s="49">
        <v>793</v>
      </c>
      <c r="C1467" s="15" t="s">
        <v>173</v>
      </c>
      <c r="D1467" s="15" t="s">
        <v>70</v>
      </c>
      <c r="E1467" s="15" t="s">
        <v>381</v>
      </c>
      <c r="F1467" s="15" t="s">
        <v>37</v>
      </c>
      <c r="G1467" s="74"/>
      <c r="H1467" s="74">
        <f t="shared" si="394"/>
        <v>109703.07</v>
      </c>
      <c r="I1467" s="74">
        <f t="shared" si="394"/>
        <v>109800.1</v>
      </c>
      <c r="J1467" s="209"/>
      <c r="K1467" s="254"/>
      <c r="L1467" s="254"/>
      <c r="M1467" s="254"/>
      <c r="N1467" s="254"/>
      <c r="O1467" s="254"/>
      <c r="P1467" s="254"/>
      <c r="Q1467" s="254"/>
      <c r="R1467" s="254"/>
    </row>
    <row r="1468" spans="1:18" s="46" customFormat="1" ht="32.25" customHeight="1">
      <c r="A1468" s="16" t="s">
        <v>38</v>
      </c>
      <c r="B1468" s="49">
        <v>793</v>
      </c>
      <c r="C1468" s="15" t="s">
        <v>173</v>
      </c>
      <c r="D1468" s="15" t="s">
        <v>70</v>
      </c>
      <c r="E1468" s="15" t="s">
        <v>381</v>
      </c>
      <c r="F1468" s="15" t="s">
        <v>39</v>
      </c>
      <c r="G1468" s="74">
        <f>G1458</f>
        <v>109607</v>
      </c>
      <c r="H1468" s="74">
        <f t="shared" ref="H1468:I1468" si="395">H1458</f>
        <v>109703.07</v>
      </c>
      <c r="I1468" s="74">
        <f t="shared" si="395"/>
        <v>109800.1</v>
      </c>
      <c r="J1468" s="209"/>
      <c r="K1468" s="254"/>
      <c r="L1468" s="254"/>
      <c r="M1468" s="254"/>
      <c r="N1468" s="254"/>
      <c r="O1468" s="254"/>
      <c r="P1468" s="254"/>
      <c r="Q1468" s="254"/>
      <c r="R1468" s="254"/>
    </row>
    <row r="1469" spans="1:18">
      <c r="A1469" s="16" t="s">
        <v>79</v>
      </c>
      <c r="B1469" s="49">
        <v>793</v>
      </c>
      <c r="C1469" s="15" t="s">
        <v>173</v>
      </c>
      <c r="D1469" s="15" t="s">
        <v>70</v>
      </c>
      <c r="E1469" s="15" t="s">
        <v>100</v>
      </c>
      <c r="F1469" s="15"/>
      <c r="G1469" s="74">
        <f>G1470+G1472</f>
        <v>505000</v>
      </c>
      <c r="H1469" s="74">
        <f>H1470+H1472</f>
        <v>505000</v>
      </c>
      <c r="I1469" s="74">
        <f>I1470+I1472</f>
        <v>505000</v>
      </c>
      <c r="J1469" s="209"/>
    </row>
    <row r="1470" spans="1:18" ht="25.5">
      <c r="A1470" s="16" t="s">
        <v>36</v>
      </c>
      <c r="B1470" s="49">
        <v>793</v>
      </c>
      <c r="C1470" s="15" t="s">
        <v>173</v>
      </c>
      <c r="D1470" s="15" t="s">
        <v>70</v>
      </c>
      <c r="E1470" s="15" t="s">
        <v>100</v>
      </c>
      <c r="F1470" s="15" t="s">
        <v>37</v>
      </c>
      <c r="G1470" s="74">
        <f>G1471</f>
        <v>505000</v>
      </c>
      <c r="H1470" s="74">
        <f>H1471</f>
        <v>505000</v>
      </c>
      <c r="I1470" s="74">
        <f>I1471</f>
        <v>505000</v>
      </c>
      <c r="J1470" s="209"/>
    </row>
    <row r="1471" spans="1:18" ht="30.75" customHeight="1">
      <c r="A1471" s="16" t="s">
        <v>38</v>
      </c>
      <c r="B1471" s="49">
        <v>793</v>
      </c>
      <c r="C1471" s="15" t="s">
        <v>173</v>
      </c>
      <c r="D1471" s="15" t="s">
        <v>70</v>
      </c>
      <c r="E1471" s="15" t="s">
        <v>100</v>
      </c>
      <c r="F1471" s="15" t="s">
        <v>39</v>
      </c>
      <c r="G1471" s="74">
        <v>505000</v>
      </c>
      <c r="H1471" s="74">
        <v>505000</v>
      </c>
      <c r="I1471" s="74">
        <v>505000</v>
      </c>
      <c r="J1471" s="209"/>
    </row>
    <row r="1472" spans="1:18" ht="18" hidden="1" customHeight="1">
      <c r="A1472" s="16" t="s">
        <v>156</v>
      </c>
      <c r="B1472" s="49">
        <v>793</v>
      </c>
      <c r="C1472" s="15" t="s">
        <v>173</v>
      </c>
      <c r="D1472" s="15" t="s">
        <v>70</v>
      </c>
      <c r="E1472" s="15" t="s">
        <v>100</v>
      </c>
      <c r="F1472" s="15" t="s">
        <v>157</v>
      </c>
      <c r="G1472" s="74">
        <f>G1473</f>
        <v>0</v>
      </c>
      <c r="H1472" s="74">
        <f>H1473</f>
        <v>0</v>
      </c>
      <c r="I1472" s="74">
        <f>I1473</f>
        <v>0</v>
      </c>
      <c r="J1472" s="209"/>
    </row>
    <row r="1473" spans="1:18" ht="18" hidden="1" customHeight="1">
      <c r="A1473" s="16" t="s">
        <v>178</v>
      </c>
      <c r="B1473" s="49">
        <v>793</v>
      </c>
      <c r="C1473" s="15" t="s">
        <v>173</v>
      </c>
      <c r="D1473" s="15" t="s">
        <v>70</v>
      </c>
      <c r="E1473" s="15" t="s">
        <v>100</v>
      </c>
      <c r="F1473" s="15" t="s">
        <v>179</v>
      </c>
      <c r="G1473" s="74"/>
      <c r="H1473" s="74"/>
      <c r="I1473" s="74"/>
      <c r="J1473" s="209"/>
    </row>
    <row r="1474" spans="1:18" ht="26.25" customHeight="1">
      <c r="A1474" s="16" t="s">
        <v>77</v>
      </c>
      <c r="B1474" s="49">
        <v>793</v>
      </c>
      <c r="C1474" s="15" t="s">
        <v>173</v>
      </c>
      <c r="D1474" s="15" t="s">
        <v>70</v>
      </c>
      <c r="E1474" s="15" t="s">
        <v>78</v>
      </c>
      <c r="F1474" s="15"/>
      <c r="G1474" s="74">
        <f t="shared" ref="G1474:I1475" si="396">G1475</f>
        <v>70000</v>
      </c>
      <c r="H1474" s="74">
        <f t="shared" si="396"/>
        <v>70000</v>
      </c>
      <c r="I1474" s="74">
        <f t="shared" si="396"/>
        <v>70000</v>
      </c>
      <c r="J1474" s="209"/>
    </row>
    <row r="1475" spans="1:18" ht="26.25" customHeight="1">
      <c r="A1475" s="16" t="s">
        <v>36</v>
      </c>
      <c r="B1475" s="49">
        <v>793</v>
      </c>
      <c r="C1475" s="15" t="s">
        <v>173</v>
      </c>
      <c r="D1475" s="15" t="s">
        <v>70</v>
      </c>
      <c r="E1475" s="15" t="s">
        <v>78</v>
      </c>
      <c r="F1475" s="15" t="s">
        <v>37</v>
      </c>
      <c r="G1475" s="74">
        <f t="shared" si="396"/>
        <v>70000</v>
      </c>
      <c r="H1475" s="74">
        <f t="shared" si="396"/>
        <v>70000</v>
      </c>
      <c r="I1475" s="74">
        <f t="shared" si="396"/>
        <v>70000</v>
      </c>
      <c r="J1475" s="209"/>
    </row>
    <row r="1476" spans="1:18" ht="25.5">
      <c r="A1476" s="86" t="s">
        <v>38</v>
      </c>
      <c r="B1476" s="49">
        <v>793</v>
      </c>
      <c r="C1476" s="15" t="s">
        <v>173</v>
      </c>
      <c r="D1476" s="15" t="s">
        <v>70</v>
      </c>
      <c r="E1476" s="15" t="s">
        <v>78</v>
      </c>
      <c r="F1476" s="15" t="s">
        <v>39</v>
      </c>
      <c r="G1476" s="74">
        <v>70000</v>
      </c>
      <c r="H1476" s="74">
        <v>70000</v>
      </c>
      <c r="I1476" s="74">
        <v>70000</v>
      </c>
      <c r="J1476" s="209"/>
    </row>
    <row r="1477" spans="1:18" ht="30.75" customHeight="1">
      <c r="A1477" s="86" t="s">
        <v>705</v>
      </c>
      <c r="B1477" s="49">
        <v>793</v>
      </c>
      <c r="C1477" s="15" t="s">
        <v>173</v>
      </c>
      <c r="D1477" s="15" t="s">
        <v>70</v>
      </c>
      <c r="E1477" s="15" t="s">
        <v>418</v>
      </c>
      <c r="F1477" s="15"/>
      <c r="G1477" s="74">
        <f t="shared" ref="G1477:I1478" si="397">G1478</f>
        <v>200000</v>
      </c>
      <c r="H1477" s="74">
        <f t="shared" si="397"/>
        <v>200000</v>
      </c>
      <c r="I1477" s="74">
        <f t="shared" si="397"/>
        <v>200000</v>
      </c>
      <c r="J1477" s="209"/>
    </row>
    <row r="1478" spans="1:18" ht="30.75" customHeight="1">
      <c r="A1478" s="16" t="s">
        <v>36</v>
      </c>
      <c r="B1478" s="49">
        <v>793</v>
      </c>
      <c r="C1478" s="15" t="s">
        <v>173</v>
      </c>
      <c r="D1478" s="15" t="s">
        <v>70</v>
      </c>
      <c r="E1478" s="15" t="s">
        <v>418</v>
      </c>
      <c r="F1478" s="15" t="s">
        <v>37</v>
      </c>
      <c r="G1478" s="74">
        <f t="shared" si="397"/>
        <v>200000</v>
      </c>
      <c r="H1478" s="74">
        <f t="shared" si="397"/>
        <v>200000</v>
      </c>
      <c r="I1478" s="74">
        <f t="shared" si="397"/>
        <v>200000</v>
      </c>
      <c r="J1478" s="209"/>
    </row>
    <row r="1479" spans="1:18" ht="30.75" customHeight="1">
      <c r="A1479" s="16" t="s">
        <v>38</v>
      </c>
      <c r="B1479" s="49">
        <v>793</v>
      </c>
      <c r="C1479" s="15" t="s">
        <v>173</v>
      </c>
      <c r="D1479" s="15" t="s">
        <v>70</v>
      </c>
      <c r="E1479" s="15" t="s">
        <v>418</v>
      </c>
      <c r="F1479" s="15" t="s">
        <v>39</v>
      </c>
      <c r="G1479" s="74">
        <v>200000</v>
      </c>
      <c r="H1479" s="74">
        <v>200000</v>
      </c>
      <c r="I1479" s="74">
        <v>200000</v>
      </c>
      <c r="J1479" s="209"/>
    </row>
    <row r="1480" spans="1:18" s="22" customFormat="1" ht="25.5">
      <c r="A1480" s="34" t="s">
        <v>588</v>
      </c>
      <c r="B1480" s="19">
        <v>793</v>
      </c>
      <c r="C1480" s="36" t="s">
        <v>173</v>
      </c>
      <c r="D1480" s="36" t="s">
        <v>173</v>
      </c>
      <c r="E1480" s="36"/>
      <c r="F1480" s="36"/>
      <c r="G1480" s="75">
        <f>G1481</f>
        <v>4546833.5199999996</v>
      </c>
      <c r="H1480" s="75">
        <f t="shared" ref="H1480:I1480" si="398">H1508</f>
        <v>0</v>
      </c>
      <c r="I1480" s="75">
        <f t="shared" si="398"/>
        <v>0</v>
      </c>
      <c r="J1480" s="228"/>
      <c r="K1480" s="239"/>
      <c r="L1480" s="239"/>
      <c r="M1480" s="239"/>
      <c r="N1480" s="239"/>
      <c r="O1480" s="239"/>
      <c r="P1480" s="239"/>
      <c r="Q1480" s="239"/>
      <c r="R1480" s="239"/>
    </row>
    <row r="1481" spans="1:18" ht="54" customHeight="1">
      <c r="A1481" s="16" t="s">
        <v>495</v>
      </c>
      <c r="B1481" s="49">
        <v>793</v>
      </c>
      <c r="C1481" s="15" t="s">
        <v>173</v>
      </c>
      <c r="D1481" s="15" t="s">
        <v>173</v>
      </c>
      <c r="E1481" s="15" t="s">
        <v>296</v>
      </c>
      <c r="F1481" s="15"/>
      <c r="G1481" s="74">
        <f>G1508+G1482+G1505+G1502</f>
        <v>4546833.5199999996</v>
      </c>
      <c r="H1481" s="74">
        <f t="shared" ref="H1481:I1481" si="399">H1485+H1494+H1499+H1482</f>
        <v>0</v>
      </c>
      <c r="I1481" s="74">
        <f t="shared" si="399"/>
        <v>0</v>
      </c>
      <c r="J1481" s="209"/>
    </row>
    <row r="1482" spans="1:18" ht="67.5" customHeight="1">
      <c r="A1482" s="37" t="s">
        <v>716</v>
      </c>
      <c r="B1482" s="49">
        <v>793</v>
      </c>
      <c r="C1482" s="15" t="s">
        <v>173</v>
      </c>
      <c r="D1482" s="15" t="s">
        <v>173</v>
      </c>
      <c r="E1482" s="15" t="s">
        <v>723</v>
      </c>
      <c r="F1482" s="15"/>
      <c r="G1482" s="74">
        <f>G1483</f>
        <v>2017013.5199999996</v>
      </c>
      <c r="H1482" s="8">
        <v>0</v>
      </c>
      <c r="I1482" s="8">
        <v>0</v>
      </c>
      <c r="J1482" s="210"/>
    </row>
    <row r="1483" spans="1:18" ht="21" customHeight="1">
      <c r="A1483" s="86" t="s">
        <v>156</v>
      </c>
      <c r="B1483" s="49">
        <v>793</v>
      </c>
      <c r="C1483" s="15" t="s">
        <v>173</v>
      </c>
      <c r="D1483" s="15" t="s">
        <v>173</v>
      </c>
      <c r="E1483" s="15" t="s">
        <v>723</v>
      </c>
      <c r="F1483" s="15" t="s">
        <v>157</v>
      </c>
      <c r="G1483" s="74">
        <f>G1484</f>
        <v>2017013.5199999996</v>
      </c>
      <c r="H1483" s="8">
        <v>0</v>
      </c>
      <c r="I1483" s="8">
        <v>0</v>
      </c>
      <c r="J1483" s="210"/>
    </row>
    <row r="1484" spans="1:18" ht="20.25" customHeight="1">
      <c r="A1484" s="86" t="s">
        <v>178</v>
      </c>
      <c r="B1484" s="49">
        <v>793</v>
      </c>
      <c r="C1484" s="15" t="s">
        <v>173</v>
      </c>
      <c r="D1484" s="15" t="s">
        <v>173</v>
      </c>
      <c r="E1484" s="15" t="s">
        <v>723</v>
      </c>
      <c r="F1484" s="15" t="s">
        <v>179</v>
      </c>
      <c r="G1484" s="102">
        <f>4812423.52-2795410</f>
        <v>2017013.5199999996</v>
      </c>
      <c r="H1484" s="8">
        <v>0</v>
      </c>
      <c r="I1484" s="8">
        <v>0</v>
      </c>
      <c r="J1484" s="210"/>
    </row>
    <row r="1485" spans="1:18" ht="25.5" hidden="1" customHeight="1">
      <c r="A1485" s="37" t="s">
        <v>628</v>
      </c>
      <c r="B1485" s="49">
        <v>793</v>
      </c>
      <c r="C1485" s="15" t="s">
        <v>173</v>
      </c>
      <c r="D1485" s="15" t="s">
        <v>173</v>
      </c>
      <c r="E1485" s="15" t="s">
        <v>625</v>
      </c>
      <c r="F1485" s="15"/>
      <c r="G1485" s="102">
        <f>G1486</f>
        <v>0</v>
      </c>
      <c r="H1485" s="8">
        <v>0</v>
      </c>
      <c r="I1485" s="8">
        <v>0</v>
      </c>
      <c r="J1485" s="210"/>
    </row>
    <row r="1486" spans="1:18" ht="39.75" hidden="1" customHeight="1">
      <c r="A1486" s="37" t="s">
        <v>627</v>
      </c>
      <c r="B1486" s="49">
        <v>793</v>
      </c>
      <c r="C1486" s="15" t="s">
        <v>173</v>
      </c>
      <c r="D1486" s="15" t="s">
        <v>173</v>
      </c>
      <c r="E1486" s="15" t="s">
        <v>626</v>
      </c>
      <c r="F1486" s="15"/>
      <c r="G1486" s="102">
        <f>G1487</f>
        <v>0</v>
      </c>
      <c r="H1486" s="8">
        <v>0</v>
      </c>
      <c r="I1486" s="8">
        <v>0</v>
      </c>
      <c r="J1486" s="210"/>
    </row>
    <row r="1487" spans="1:18" ht="30.75" hidden="1" customHeight="1">
      <c r="A1487" s="16" t="s">
        <v>96</v>
      </c>
      <c r="B1487" s="49">
        <v>793</v>
      </c>
      <c r="C1487" s="15" t="s">
        <v>173</v>
      </c>
      <c r="D1487" s="15" t="s">
        <v>173</v>
      </c>
      <c r="E1487" s="15" t="s">
        <v>626</v>
      </c>
      <c r="F1487" s="15" t="s">
        <v>349</v>
      </c>
      <c r="G1487" s="102">
        <f>G1488</f>
        <v>0</v>
      </c>
      <c r="H1487" s="8">
        <v>0</v>
      </c>
      <c r="I1487" s="8">
        <v>0</v>
      </c>
      <c r="J1487" s="210"/>
    </row>
    <row r="1488" spans="1:18" ht="30.75" hidden="1" customHeight="1">
      <c r="A1488" s="16" t="s">
        <v>350</v>
      </c>
      <c r="B1488" s="49">
        <v>793</v>
      </c>
      <c r="C1488" s="15" t="s">
        <v>173</v>
      </c>
      <c r="D1488" s="15" t="s">
        <v>173</v>
      </c>
      <c r="E1488" s="15" t="s">
        <v>626</v>
      </c>
      <c r="F1488" s="15" t="s">
        <v>351</v>
      </c>
      <c r="G1488" s="102"/>
      <c r="H1488" s="8">
        <v>0</v>
      </c>
      <c r="I1488" s="8">
        <v>0</v>
      </c>
      <c r="J1488" s="210"/>
    </row>
    <row r="1489" spans="1:18" ht="55.5" hidden="1" customHeight="1">
      <c r="A1489" s="167" t="s">
        <v>741</v>
      </c>
      <c r="B1489" s="49">
        <v>793</v>
      </c>
      <c r="C1489" s="15" t="s">
        <v>173</v>
      </c>
      <c r="D1489" s="15" t="s">
        <v>173</v>
      </c>
      <c r="E1489" s="15" t="s">
        <v>725</v>
      </c>
      <c r="F1489" s="15"/>
      <c r="G1489" s="102">
        <f>G1490+G1492</f>
        <v>0</v>
      </c>
      <c r="H1489" s="74">
        <f t="shared" ref="H1489:I1489" si="400">H1490+H1492</f>
        <v>0</v>
      </c>
      <c r="I1489" s="74">
        <f t="shared" si="400"/>
        <v>0</v>
      </c>
      <c r="J1489" s="209"/>
    </row>
    <row r="1490" spans="1:18" ht="27" hidden="1" customHeight="1">
      <c r="A1490" s="16" t="s">
        <v>96</v>
      </c>
      <c r="B1490" s="49">
        <v>793</v>
      </c>
      <c r="C1490" s="15" t="s">
        <v>173</v>
      </c>
      <c r="D1490" s="15" t="s">
        <v>173</v>
      </c>
      <c r="E1490" s="15" t="s">
        <v>611</v>
      </c>
      <c r="F1490" s="15" t="s">
        <v>349</v>
      </c>
      <c r="G1490" s="102">
        <f>G1491</f>
        <v>0</v>
      </c>
      <c r="H1490" s="8">
        <f>H1491</f>
        <v>0</v>
      </c>
      <c r="I1490" s="8">
        <v>0</v>
      </c>
      <c r="J1490" s="210"/>
    </row>
    <row r="1491" spans="1:18" ht="18.75" hidden="1" customHeight="1">
      <c r="A1491" s="86" t="s">
        <v>350</v>
      </c>
      <c r="B1491" s="49">
        <v>793</v>
      </c>
      <c r="C1491" s="15" t="s">
        <v>173</v>
      </c>
      <c r="D1491" s="15" t="s">
        <v>173</v>
      </c>
      <c r="E1491" s="15" t="s">
        <v>611</v>
      </c>
      <c r="F1491" s="15" t="s">
        <v>351</v>
      </c>
      <c r="G1491" s="102"/>
      <c r="H1491" s="8"/>
      <c r="I1491" s="8">
        <v>0</v>
      </c>
      <c r="J1491" s="210"/>
    </row>
    <row r="1492" spans="1:18" ht="39.75" hidden="1" customHeight="1">
      <c r="A1492" s="86" t="s">
        <v>36</v>
      </c>
      <c r="B1492" s="49">
        <v>793</v>
      </c>
      <c r="C1492" s="15" t="s">
        <v>173</v>
      </c>
      <c r="D1492" s="15" t="s">
        <v>173</v>
      </c>
      <c r="E1492" s="15" t="s">
        <v>726</v>
      </c>
      <c r="F1492" s="15" t="s">
        <v>349</v>
      </c>
      <c r="G1492" s="102">
        <f>G1493</f>
        <v>0</v>
      </c>
      <c r="H1492" s="8"/>
      <c r="I1492" s="8"/>
      <c r="J1492" s="210"/>
    </row>
    <row r="1493" spans="1:18" ht="39" hidden="1" customHeight="1">
      <c r="A1493" s="16" t="s">
        <v>38</v>
      </c>
      <c r="B1493" s="49">
        <v>793</v>
      </c>
      <c r="C1493" s="15" t="s">
        <v>173</v>
      </c>
      <c r="D1493" s="15" t="s">
        <v>173</v>
      </c>
      <c r="E1493" s="15" t="s">
        <v>725</v>
      </c>
      <c r="F1493" s="15" t="s">
        <v>351</v>
      </c>
      <c r="G1493" s="102">
        <f>358104.72+400000-758104.72</f>
        <v>0</v>
      </c>
      <c r="H1493" s="8"/>
      <c r="I1493" s="8"/>
      <c r="J1493" s="210"/>
    </row>
    <row r="1494" spans="1:18" ht="57" hidden="1" customHeight="1">
      <c r="A1494" s="37" t="s">
        <v>741</v>
      </c>
      <c r="B1494" s="49">
        <v>793</v>
      </c>
      <c r="C1494" s="15" t="s">
        <v>173</v>
      </c>
      <c r="D1494" s="15" t="s">
        <v>173</v>
      </c>
      <c r="E1494" s="15" t="s">
        <v>611</v>
      </c>
      <c r="F1494" s="15"/>
      <c r="G1494" s="102">
        <f>G1495+G1497</f>
        <v>0</v>
      </c>
      <c r="H1494" s="74">
        <f t="shared" ref="H1494:I1494" si="401">H1495+H1497</f>
        <v>0</v>
      </c>
      <c r="I1494" s="74">
        <f t="shared" si="401"/>
        <v>0</v>
      </c>
      <c r="J1494" s="209"/>
    </row>
    <row r="1495" spans="1:18" ht="27" hidden="1" customHeight="1">
      <c r="A1495" s="16" t="s">
        <v>96</v>
      </c>
      <c r="B1495" s="49">
        <v>793</v>
      </c>
      <c r="C1495" s="15" t="s">
        <v>173</v>
      </c>
      <c r="D1495" s="15" t="s">
        <v>173</v>
      </c>
      <c r="E1495" s="15" t="s">
        <v>611</v>
      </c>
      <c r="F1495" s="15" t="s">
        <v>349</v>
      </c>
      <c r="G1495" s="102">
        <f>G1496</f>
        <v>0</v>
      </c>
      <c r="H1495" s="8">
        <f>H1496</f>
        <v>0</v>
      </c>
      <c r="I1495" s="8">
        <v>0</v>
      </c>
      <c r="J1495" s="210"/>
    </row>
    <row r="1496" spans="1:18" ht="18.75" hidden="1" customHeight="1">
      <c r="A1496" s="86" t="s">
        <v>350</v>
      </c>
      <c r="B1496" s="49">
        <v>793</v>
      </c>
      <c r="C1496" s="15" t="s">
        <v>173</v>
      </c>
      <c r="D1496" s="15" t="s">
        <v>173</v>
      </c>
      <c r="E1496" s="15" t="s">
        <v>611</v>
      </c>
      <c r="F1496" s="15" t="s">
        <v>351</v>
      </c>
      <c r="G1496" s="102"/>
      <c r="H1496" s="8"/>
      <c r="I1496" s="8">
        <v>0</v>
      </c>
      <c r="J1496" s="210"/>
    </row>
    <row r="1497" spans="1:18" ht="30" hidden="1" customHeight="1">
      <c r="A1497" s="86" t="s">
        <v>36</v>
      </c>
      <c r="B1497" s="49">
        <v>793</v>
      </c>
      <c r="C1497" s="15" t="s">
        <v>173</v>
      </c>
      <c r="D1497" s="15" t="s">
        <v>173</v>
      </c>
      <c r="E1497" s="15" t="s">
        <v>611</v>
      </c>
      <c r="F1497" s="15" t="s">
        <v>349</v>
      </c>
      <c r="G1497" s="102">
        <f>G1498</f>
        <v>0</v>
      </c>
      <c r="H1497" s="8">
        <v>0</v>
      </c>
      <c r="I1497" s="8">
        <v>0</v>
      </c>
      <c r="J1497" s="210"/>
    </row>
    <row r="1498" spans="1:18" ht="30.75" hidden="1" customHeight="1">
      <c r="A1498" s="16" t="s">
        <v>38</v>
      </c>
      <c r="B1498" s="49">
        <v>793</v>
      </c>
      <c r="C1498" s="15" t="s">
        <v>173</v>
      </c>
      <c r="D1498" s="15" t="s">
        <v>173</v>
      </c>
      <c r="E1498" s="15" t="s">
        <v>611</v>
      </c>
      <c r="F1498" s="15" t="s">
        <v>351</v>
      </c>
      <c r="G1498" s="102"/>
      <c r="H1498" s="8"/>
      <c r="I1498" s="8"/>
      <c r="J1498" s="210"/>
    </row>
    <row r="1499" spans="1:18" s="3" customFormat="1" ht="33.75" hidden="1" customHeight="1">
      <c r="A1499" s="16" t="s">
        <v>510</v>
      </c>
      <c r="B1499" s="49">
        <v>793</v>
      </c>
      <c r="C1499" s="15" t="s">
        <v>173</v>
      </c>
      <c r="D1499" s="15" t="s">
        <v>173</v>
      </c>
      <c r="E1499" s="15" t="s">
        <v>511</v>
      </c>
      <c r="F1499" s="15"/>
      <c r="G1499" s="102">
        <f>G1500</f>
        <v>0</v>
      </c>
      <c r="H1499" s="8">
        <v>0</v>
      </c>
      <c r="I1499" s="8">
        <v>0</v>
      </c>
      <c r="J1499" s="210"/>
      <c r="K1499" s="231"/>
      <c r="L1499" s="231"/>
      <c r="M1499" s="231"/>
      <c r="N1499" s="231"/>
      <c r="O1499" s="231"/>
      <c r="P1499" s="231"/>
      <c r="Q1499" s="231"/>
      <c r="R1499" s="231"/>
    </row>
    <row r="1500" spans="1:18" s="3" customFormat="1" ht="38.25" hidden="1" customHeight="1">
      <c r="A1500" s="16" t="s">
        <v>36</v>
      </c>
      <c r="B1500" s="49">
        <v>793</v>
      </c>
      <c r="C1500" s="15" t="s">
        <v>173</v>
      </c>
      <c r="D1500" s="15" t="s">
        <v>173</v>
      </c>
      <c r="E1500" s="15" t="s">
        <v>511</v>
      </c>
      <c r="F1500" s="15" t="s">
        <v>37</v>
      </c>
      <c r="G1500" s="74">
        <f>G1501</f>
        <v>0</v>
      </c>
      <c r="H1500" s="8">
        <v>0</v>
      </c>
      <c r="I1500" s="8">
        <v>0</v>
      </c>
      <c r="J1500" s="210"/>
      <c r="K1500" s="231"/>
      <c r="L1500" s="231"/>
      <c r="M1500" s="231"/>
      <c r="N1500" s="231"/>
      <c r="O1500" s="231"/>
      <c r="P1500" s="231"/>
      <c r="Q1500" s="231"/>
      <c r="R1500" s="231"/>
    </row>
    <row r="1501" spans="1:18" s="3" customFormat="1" ht="38.25" hidden="1" customHeight="1">
      <c r="A1501" s="16" t="s">
        <v>38</v>
      </c>
      <c r="B1501" s="49">
        <v>793</v>
      </c>
      <c r="C1501" s="15" t="s">
        <v>173</v>
      </c>
      <c r="D1501" s="15" t="s">
        <v>173</v>
      </c>
      <c r="E1501" s="15" t="s">
        <v>511</v>
      </c>
      <c r="F1501" s="15" t="s">
        <v>39</v>
      </c>
      <c r="G1501" s="74"/>
      <c r="H1501" s="8">
        <v>0</v>
      </c>
      <c r="I1501" s="8">
        <v>0</v>
      </c>
      <c r="J1501" s="210"/>
      <c r="K1501" s="231"/>
      <c r="L1501" s="231"/>
      <c r="M1501" s="231"/>
      <c r="N1501" s="231"/>
      <c r="O1501" s="231"/>
      <c r="P1501" s="231"/>
      <c r="Q1501" s="231"/>
      <c r="R1501" s="231"/>
    </row>
    <row r="1502" spans="1:18" ht="67.5" customHeight="1">
      <c r="A1502" s="37" t="s">
        <v>1017</v>
      </c>
      <c r="B1502" s="49">
        <v>793</v>
      </c>
      <c r="C1502" s="15" t="s">
        <v>173</v>
      </c>
      <c r="D1502" s="15" t="s">
        <v>173</v>
      </c>
      <c r="E1502" s="15" t="s">
        <v>611</v>
      </c>
      <c r="F1502" s="15"/>
      <c r="G1502" s="74">
        <f>G1503</f>
        <v>1854820</v>
      </c>
      <c r="H1502" s="8">
        <v>0</v>
      </c>
      <c r="I1502" s="8">
        <v>0</v>
      </c>
      <c r="J1502" s="210"/>
    </row>
    <row r="1503" spans="1:18" ht="44.25" customHeight="1">
      <c r="A1503" s="86" t="s">
        <v>96</v>
      </c>
      <c r="B1503" s="49">
        <v>793</v>
      </c>
      <c r="C1503" s="15" t="s">
        <v>173</v>
      </c>
      <c r="D1503" s="15" t="s">
        <v>173</v>
      </c>
      <c r="E1503" s="15" t="s">
        <v>611</v>
      </c>
      <c r="F1503" s="15" t="s">
        <v>349</v>
      </c>
      <c r="G1503" s="74">
        <f>G1504</f>
        <v>1854820</v>
      </c>
      <c r="H1503" s="8">
        <v>0</v>
      </c>
      <c r="I1503" s="8">
        <v>0</v>
      </c>
      <c r="J1503" s="210"/>
    </row>
    <row r="1504" spans="1:18" ht="20.25" customHeight="1">
      <c r="A1504" s="86" t="s">
        <v>350</v>
      </c>
      <c r="B1504" s="49">
        <v>793</v>
      </c>
      <c r="C1504" s="15" t="s">
        <v>173</v>
      </c>
      <c r="D1504" s="15" t="s">
        <v>173</v>
      </c>
      <c r="E1504" s="15" t="s">
        <v>611</v>
      </c>
      <c r="F1504" s="15" t="s">
        <v>351</v>
      </c>
      <c r="G1504" s="102">
        <f>1404820+450000</f>
        <v>1854820</v>
      </c>
      <c r="H1504" s="8">
        <v>0</v>
      </c>
      <c r="I1504" s="8">
        <v>0</v>
      </c>
      <c r="J1504" s="210"/>
    </row>
    <row r="1505" spans="1:18" ht="70.5" customHeight="1">
      <c r="A1505" s="37" t="s">
        <v>826</v>
      </c>
      <c r="B1505" s="49">
        <v>793</v>
      </c>
      <c r="C1505" s="15" t="s">
        <v>173</v>
      </c>
      <c r="D1505" s="15" t="s">
        <v>173</v>
      </c>
      <c r="E1505" s="15" t="s">
        <v>722</v>
      </c>
      <c r="F1505" s="15"/>
      <c r="G1505" s="74">
        <f>G1506</f>
        <v>675000</v>
      </c>
      <c r="H1505" s="8">
        <v>0</v>
      </c>
      <c r="I1505" s="8">
        <v>0</v>
      </c>
      <c r="J1505" s="210"/>
    </row>
    <row r="1506" spans="1:18" ht="21" customHeight="1">
      <c r="A1506" s="86" t="s">
        <v>156</v>
      </c>
      <c r="B1506" s="49">
        <v>793</v>
      </c>
      <c r="C1506" s="15" t="s">
        <v>173</v>
      </c>
      <c r="D1506" s="15" t="s">
        <v>173</v>
      </c>
      <c r="E1506" s="15" t="s">
        <v>722</v>
      </c>
      <c r="F1506" s="15" t="s">
        <v>157</v>
      </c>
      <c r="G1506" s="74">
        <f>G1507</f>
        <v>675000</v>
      </c>
      <c r="H1506" s="8">
        <v>0</v>
      </c>
      <c r="I1506" s="8">
        <v>0</v>
      </c>
      <c r="J1506" s="210"/>
    </row>
    <row r="1507" spans="1:18" ht="20.25" customHeight="1">
      <c r="A1507" s="86" t="s">
        <v>178</v>
      </c>
      <c r="B1507" s="49">
        <v>793</v>
      </c>
      <c r="C1507" s="15" t="s">
        <v>173</v>
      </c>
      <c r="D1507" s="15" t="s">
        <v>173</v>
      </c>
      <c r="E1507" s="15" t="s">
        <v>722</v>
      </c>
      <c r="F1507" s="15" t="s">
        <v>179</v>
      </c>
      <c r="G1507" s="102">
        <v>675000</v>
      </c>
      <c r="H1507" s="8">
        <v>0</v>
      </c>
      <c r="I1507" s="8">
        <v>0</v>
      </c>
      <c r="J1507" s="210"/>
    </row>
    <row r="1508" spans="1:18" ht="57" customHeight="1">
      <c r="A1508" s="37" t="s">
        <v>879</v>
      </c>
      <c r="B1508" s="49">
        <v>793</v>
      </c>
      <c r="C1508" s="15" t="s">
        <v>173</v>
      </c>
      <c r="D1508" s="15" t="s">
        <v>173</v>
      </c>
      <c r="E1508" s="15" t="s">
        <v>878</v>
      </c>
      <c r="F1508" s="15"/>
      <c r="G1508" s="102">
        <f>G1509</f>
        <v>0</v>
      </c>
      <c r="H1508" s="102">
        <f t="shared" ref="H1508:I1508" si="402">H1509</f>
        <v>0</v>
      </c>
      <c r="I1508" s="102">
        <f t="shared" si="402"/>
        <v>0</v>
      </c>
      <c r="J1508" s="209"/>
    </row>
    <row r="1509" spans="1:18" ht="27" customHeight="1">
      <c r="A1509" s="86" t="s">
        <v>63</v>
      </c>
      <c r="B1509" s="49">
        <v>793</v>
      </c>
      <c r="C1509" s="15" t="s">
        <v>173</v>
      </c>
      <c r="D1509" s="15" t="s">
        <v>173</v>
      </c>
      <c r="E1509" s="15" t="s">
        <v>878</v>
      </c>
      <c r="F1509" s="15" t="s">
        <v>64</v>
      </c>
      <c r="G1509" s="102">
        <f>G1510</f>
        <v>0</v>
      </c>
      <c r="H1509" s="8">
        <f>H1510</f>
        <v>0</v>
      </c>
      <c r="I1509" s="8">
        <f>I1510</f>
        <v>0</v>
      </c>
      <c r="J1509" s="210"/>
    </row>
    <row r="1510" spans="1:18" ht="18.75" customHeight="1">
      <c r="A1510" s="86" t="s">
        <v>180</v>
      </c>
      <c r="B1510" s="49">
        <v>793</v>
      </c>
      <c r="C1510" s="15" t="s">
        <v>173</v>
      </c>
      <c r="D1510" s="15" t="s">
        <v>173</v>
      </c>
      <c r="E1510" s="15" t="s">
        <v>878</v>
      </c>
      <c r="F1510" s="15" t="s">
        <v>181</v>
      </c>
      <c r="G1510" s="102">
        <f>450000-450000</f>
        <v>0</v>
      </c>
      <c r="H1510" s="102">
        <v>0</v>
      </c>
      <c r="I1510" s="102">
        <v>0</v>
      </c>
      <c r="J1510" s="209"/>
    </row>
    <row r="1511" spans="1:18" s="22" customFormat="1" ht="22.5" customHeight="1">
      <c r="A1511" s="34" t="s">
        <v>2</v>
      </c>
      <c r="B1511" s="19">
        <v>793</v>
      </c>
      <c r="C1511" s="36" t="s">
        <v>161</v>
      </c>
      <c r="D1511" s="36"/>
      <c r="E1511" s="36"/>
      <c r="F1511" s="36"/>
      <c r="G1511" s="75">
        <f>G1512</f>
        <v>3321777</v>
      </c>
      <c r="H1511" s="75">
        <f t="shared" ref="H1511:I1512" si="403">H1512</f>
        <v>2050000</v>
      </c>
      <c r="I1511" s="75">
        <f t="shared" si="403"/>
        <v>2050000</v>
      </c>
      <c r="J1511" s="228"/>
      <c r="K1511" s="239"/>
      <c r="L1511" s="239"/>
      <c r="M1511" s="239"/>
      <c r="N1511" s="239"/>
      <c r="O1511" s="239"/>
      <c r="P1511" s="239"/>
      <c r="Q1511" s="240"/>
      <c r="R1511" s="239"/>
    </row>
    <row r="1512" spans="1:18" s="3" customFormat="1" ht="24.75" customHeight="1">
      <c r="A1512" s="16" t="s">
        <v>353</v>
      </c>
      <c r="B1512" s="49">
        <v>793</v>
      </c>
      <c r="C1512" s="15" t="s">
        <v>161</v>
      </c>
      <c r="D1512" s="15" t="s">
        <v>173</v>
      </c>
      <c r="E1512" s="15"/>
      <c r="F1512" s="15"/>
      <c r="G1512" s="74">
        <f>G1513</f>
        <v>3321777</v>
      </c>
      <c r="H1512" s="74">
        <f t="shared" si="403"/>
        <v>2050000</v>
      </c>
      <c r="I1512" s="74">
        <f t="shared" si="403"/>
        <v>2050000</v>
      </c>
      <c r="J1512" s="209"/>
      <c r="K1512" s="231"/>
      <c r="L1512" s="231"/>
      <c r="M1512" s="231"/>
      <c r="N1512" s="231"/>
      <c r="O1512" s="231"/>
      <c r="P1512" s="231"/>
      <c r="Q1512" s="231"/>
      <c r="R1512" s="231"/>
    </row>
    <row r="1513" spans="1:18" s="3" customFormat="1" ht="38.25" customHeight="1">
      <c r="A1513" s="16" t="s">
        <v>480</v>
      </c>
      <c r="B1513" s="49">
        <v>793</v>
      </c>
      <c r="C1513" s="15" t="s">
        <v>161</v>
      </c>
      <c r="D1513" s="15" t="s">
        <v>173</v>
      </c>
      <c r="E1513" s="15" t="s">
        <v>262</v>
      </c>
      <c r="F1513" s="15"/>
      <c r="G1513" s="74">
        <f>G1516+G1522+G1525+G1527+G1531</f>
        <v>3321777</v>
      </c>
      <c r="H1513" s="74">
        <f t="shared" ref="H1513:I1513" si="404">H1516+H1522+H1525+H1527</f>
        <v>2050000</v>
      </c>
      <c r="I1513" s="74">
        <f t="shared" si="404"/>
        <v>2050000</v>
      </c>
      <c r="J1513" s="209"/>
      <c r="K1513" s="231"/>
      <c r="L1513" s="231"/>
      <c r="M1513" s="231"/>
      <c r="N1513" s="231"/>
      <c r="O1513" s="231"/>
      <c r="P1513" s="231"/>
      <c r="Q1513" s="231"/>
      <c r="R1513" s="231"/>
    </row>
    <row r="1514" spans="1:18" s="3" customFormat="1" ht="38.25" customHeight="1">
      <c r="A1514" s="16" t="s">
        <v>533</v>
      </c>
      <c r="B1514" s="49">
        <v>793</v>
      </c>
      <c r="C1514" s="15" t="s">
        <v>161</v>
      </c>
      <c r="D1514" s="15" t="s">
        <v>173</v>
      </c>
      <c r="E1514" s="15" t="s">
        <v>534</v>
      </c>
      <c r="F1514" s="15"/>
      <c r="G1514" s="74">
        <f>G1515</f>
        <v>1500000</v>
      </c>
      <c r="H1514" s="74">
        <f t="shared" ref="H1514:I1514" si="405">H1515</f>
        <v>500000</v>
      </c>
      <c r="I1514" s="74">
        <f t="shared" si="405"/>
        <v>500000</v>
      </c>
      <c r="J1514" s="210"/>
      <c r="K1514" s="231"/>
      <c r="L1514" s="231"/>
      <c r="M1514" s="231"/>
      <c r="N1514" s="231"/>
      <c r="O1514" s="231"/>
      <c r="P1514" s="231"/>
      <c r="Q1514" s="231"/>
      <c r="R1514" s="231"/>
    </row>
    <row r="1515" spans="1:18" s="3" customFormat="1" ht="38.25" customHeight="1">
      <c r="A1515" s="16" t="s">
        <v>36</v>
      </c>
      <c r="B1515" s="49">
        <v>793</v>
      </c>
      <c r="C1515" s="15" t="s">
        <v>161</v>
      </c>
      <c r="D1515" s="15" t="s">
        <v>173</v>
      </c>
      <c r="E1515" s="15" t="s">
        <v>534</v>
      </c>
      <c r="F1515" s="15" t="s">
        <v>37</v>
      </c>
      <c r="G1515" s="74">
        <f>G1516</f>
        <v>1500000</v>
      </c>
      <c r="H1515" s="74">
        <f t="shared" ref="H1515:I1515" si="406">H1516</f>
        <v>500000</v>
      </c>
      <c r="I1515" s="74">
        <f t="shared" si="406"/>
        <v>500000</v>
      </c>
      <c r="J1515" s="210"/>
      <c r="K1515" s="231"/>
      <c r="L1515" s="231"/>
      <c r="M1515" s="231"/>
      <c r="N1515" s="231"/>
      <c r="O1515" s="231"/>
      <c r="P1515" s="231"/>
      <c r="Q1515" s="231"/>
      <c r="R1515" s="231"/>
    </row>
    <row r="1516" spans="1:18" s="3" customFormat="1" ht="38.25" customHeight="1">
      <c r="A1516" s="16" t="s">
        <v>38</v>
      </c>
      <c r="B1516" s="49">
        <v>793</v>
      </c>
      <c r="C1516" s="15" t="s">
        <v>161</v>
      </c>
      <c r="D1516" s="15" t="s">
        <v>173</v>
      </c>
      <c r="E1516" s="15" t="s">
        <v>534</v>
      </c>
      <c r="F1516" s="15" t="s">
        <v>39</v>
      </c>
      <c r="G1516" s="74">
        <f>500000+1000000</f>
        <v>1500000</v>
      </c>
      <c r="H1516" s="74">
        <v>500000</v>
      </c>
      <c r="I1516" s="74">
        <v>500000</v>
      </c>
      <c r="J1516" s="209"/>
      <c r="K1516" s="231"/>
      <c r="L1516" s="231"/>
      <c r="M1516" s="231"/>
      <c r="N1516" s="231"/>
      <c r="O1516" s="231"/>
      <c r="P1516" s="231"/>
      <c r="Q1516" s="231"/>
      <c r="R1516" s="231"/>
    </row>
    <row r="1517" spans="1:18" s="3" customFormat="1" ht="38.25" hidden="1" customHeight="1">
      <c r="A1517" s="16" t="s">
        <v>761</v>
      </c>
      <c r="B1517" s="49">
        <v>793</v>
      </c>
      <c r="C1517" s="15" t="s">
        <v>161</v>
      </c>
      <c r="D1517" s="15" t="s">
        <v>173</v>
      </c>
      <c r="E1517" s="15" t="s">
        <v>760</v>
      </c>
      <c r="F1517" s="15"/>
      <c r="G1517" s="74">
        <f t="shared" ref="G1517:I1518" si="407">G1518</f>
        <v>0</v>
      </c>
      <c r="H1517" s="74">
        <f t="shared" si="407"/>
        <v>0</v>
      </c>
      <c r="I1517" s="74">
        <f t="shared" si="407"/>
        <v>0</v>
      </c>
      <c r="J1517" s="209"/>
      <c r="K1517" s="231"/>
      <c r="L1517" s="231"/>
      <c r="M1517" s="231"/>
      <c r="N1517" s="231"/>
      <c r="O1517" s="231"/>
      <c r="P1517" s="231"/>
      <c r="Q1517" s="231"/>
      <c r="R1517" s="231"/>
    </row>
    <row r="1518" spans="1:18" s="3" customFormat="1" ht="38.25" hidden="1" customHeight="1">
      <c r="A1518" s="16" t="s">
        <v>36</v>
      </c>
      <c r="B1518" s="49">
        <v>793</v>
      </c>
      <c r="C1518" s="15" t="s">
        <v>161</v>
      </c>
      <c r="D1518" s="15" t="s">
        <v>173</v>
      </c>
      <c r="E1518" s="15" t="s">
        <v>760</v>
      </c>
      <c r="F1518" s="15" t="s">
        <v>37</v>
      </c>
      <c r="G1518" s="74">
        <f t="shared" si="407"/>
        <v>0</v>
      </c>
      <c r="H1518" s="74">
        <f t="shared" si="407"/>
        <v>0</v>
      </c>
      <c r="I1518" s="74">
        <f t="shared" si="407"/>
        <v>0</v>
      </c>
      <c r="J1518" s="209"/>
      <c r="K1518" s="231"/>
      <c r="L1518" s="231"/>
      <c r="M1518" s="231"/>
      <c r="N1518" s="231"/>
      <c r="O1518" s="231"/>
      <c r="P1518" s="231"/>
      <c r="Q1518" s="231"/>
      <c r="R1518" s="231"/>
    </row>
    <row r="1519" spans="1:18" s="3" customFormat="1" ht="38.25" hidden="1" customHeight="1">
      <c r="A1519" s="16" t="s">
        <v>38</v>
      </c>
      <c r="B1519" s="49">
        <v>793</v>
      </c>
      <c r="C1519" s="15" t="s">
        <v>161</v>
      </c>
      <c r="D1519" s="15" t="s">
        <v>173</v>
      </c>
      <c r="E1519" s="15" t="s">
        <v>760</v>
      </c>
      <c r="F1519" s="15" t="s">
        <v>39</v>
      </c>
      <c r="G1519" s="74"/>
      <c r="H1519" s="74"/>
      <c r="I1519" s="74"/>
      <c r="J1519" s="209"/>
      <c r="K1519" s="231"/>
      <c r="L1519" s="231"/>
      <c r="M1519" s="231"/>
      <c r="N1519" s="231"/>
      <c r="O1519" s="231"/>
      <c r="P1519" s="231"/>
      <c r="Q1519" s="231"/>
      <c r="R1519" s="231"/>
    </row>
    <row r="1520" spans="1:18" s="3" customFormat="1" ht="38.25" customHeight="1">
      <c r="A1520" s="16" t="s">
        <v>489</v>
      </c>
      <c r="B1520" s="49">
        <v>793</v>
      </c>
      <c r="C1520" s="15" t="s">
        <v>161</v>
      </c>
      <c r="D1520" s="15" t="s">
        <v>173</v>
      </c>
      <c r="E1520" s="15" t="s">
        <v>377</v>
      </c>
      <c r="F1520" s="15"/>
      <c r="G1520" s="74">
        <f t="shared" ref="G1520:I1521" si="408">G1521</f>
        <v>500000</v>
      </c>
      <c r="H1520" s="74">
        <f t="shared" si="408"/>
        <v>500000</v>
      </c>
      <c r="I1520" s="74">
        <f t="shared" si="408"/>
        <v>500000</v>
      </c>
      <c r="J1520" s="209"/>
      <c r="K1520" s="231"/>
      <c r="L1520" s="231"/>
      <c r="M1520" s="231"/>
      <c r="N1520" s="231"/>
      <c r="O1520" s="231"/>
      <c r="P1520" s="231"/>
      <c r="Q1520" s="231"/>
      <c r="R1520" s="231"/>
    </row>
    <row r="1521" spans="1:20" s="3" customFormat="1" ht="38.25" customHeight="1">
      <c r="A1521" s="16" t="s">
        <v>36</v>
      </c>
      <c r="B1521" s="49">
        <v>793</v>
      </c>
      <c r="C1521" s="15" t="s">
        <v>161</v>
      </c>
      <c r="D1521" s="15" t="s">
        <v>173</v>
      </c>
      <c r="E1521" s="15" t="s">
        <v>377</v>
      </c>
      <c r="F1521" s="15" t="s">
        <v>37</v>
      </c>
      <c r="G1521" s="74">
        <f t="shared" si="408"/>
        <v>500000</v>
      </c>
      <c r="H1521" s="74">
        <f t="shared" si="408"/>
        <v>500000</v>
      </c>
      <c r="I1521" s="74">
        <f t="shared" si="408"/>
        <v>500000</v>
      </c>
      <c r="J1521" s="209"/>
      <c r="K1521" s="231"/>
      <c r="L1521" s="231"/>
      <c r="M1521" s="231"/>
      <c r="N1521" s="231"/>
      <c r="O1521" s="231"/>
      <c r="P1521" s="231"/>
      <c r="Q1521" s="231"/>
      <c r="R1521" s="231"/>
    </row>
    <row r="1522" spans="1:20" s="3" customFormat="1" ht="38.25" customHeight="1">
      <c r="A1522" s="16" t="s">
        <v>38</v>
      </c>
      <c r="B1522" s="49">
        <v>793</v>
      </c>
      <c r="C1522" s="15" t="s">
        <v>161</v>
      </c>
      <c r="D1522" s="15" t="s">
        <v>173</v>
      </c>
      <c r="E1522" s="15" t="s">
        <v>377</v>
      </c>
      <c r="F1522" s="15" t="s">
        <v>39</v>
      </c>
      <c r="G1522" s="74">
        <v>500000</v>
      </c>
      <c r="H1522" s="74">
        <v>500000</v>
      </c>
      <c r="I1522" s="74">
        <v>500000</v>
      </c>
      <c r="J1522" s="209"/>
      <c r="K1522" s="231"/>
      <c r="L1522" s="231"/>
      <c r="M1522" s="231"/>
      <c r="N1522" s="231"/>
      <c r="O1522" s="231"/>
      <c r="P1522" s="231"/>
      <c r="Q1522" s="231"/>
      <c r="R1522" s="231"/>
    </row>
    <row r="1523" spans="1:20" s="3" customFormat="1" ht="38.25" customHeight="1">
      <c r="A1523" s="16" t="s">
        <v>380</v>
      </c>
      <c r="B1523" s="49">
        <v>793</v>
      </c>
      <c r="C1523" s="15" t="s">
        <v>161</v>
      </c>
      <c r="D1523" s="15" t="s">
        <v>173</v>
      </c>
      <c r="E1523" s="15" t="s">
        <v>378</v>
      </c>
      <c r="F1523" s="15"/>
      <c r="G1523" s="74">
        <f t="shared" ref="G1523:I1524" si="409">G1524</f>
        <v>1000000</v>
      </c>
      <c r="H1523" s="74">
        <f t="shared" si="409"/>
        <v>1000000</v>
      </c>
      <c r="I1523" s="74">
        <f t="shared" si="409"/>
        <v>1000000</v>
      </c>
      <c r="J1523" s="209"/>
      <c r="K1523" s="231"/>
      <c r="L1523" s="231"/>
      <c r="M1523" s="231"/>
      <c r="N1523" s="231"/>
      <c r="O1523" s="231"/>
      <c r="P1523" s="231"/>
      <c r="Q1523" s="231"/>
      <c r="R1523" s="231"/>
    </row>
    <row r="1524" spans="1:20" s="3" customFormat="1" ht="38.25" customHeight="1">
      <c r="A1524" s="16" t="s">
        <v>36</v>
      </c>
      <c r="B1524" s="49">
        <v>793</v>
      </c>
      <c r="C1524" s="15" t="s">
        <v>161</v>
      </c>
      <c r="D1524" s="15" t="s">
        <v>173</v>
      </c>
      <c r="E1524" s="15" t="s">
        <v>378</v>
      </c>
      <c r="F1524" s="15" t="s">
        <v>37</v>
      </c>
      <c r="G1524" s="74">
        <f t="shared" si="409"/>
        <v>1000000</v>
      </c>
      <c r="H1524" s="74">
        <f t="shared" si="409"/>
        <v>1000000</v>
      </c>
      <c r="I1524" s="74">
        <f t="shared" si="409"/>
        <v>1000000</v>
      </c>
      <c r="J1524" s="209"/>
      <c r="K1524" s="231"/>
      <c r="L1524" s="231"/>
      <c r="M1524" s="231"/>
      <c r="N1524" s="231"/>
      <c r="O1524" s="231"/>
      <c r="P1524" s="231"/>
      <c r="Q1524" s="231"/>
      <c r="R1524" s="231"/>
    </row>
    <row r="1525" spans="1:20" s="3" customFormat="1" ht="39.75" customHeight="1">
      <c r="A1525" s="16" t="s">
        <v>38</v>
      </c>
      <c r="B1525" s="49">
        <v>793</v>
      </c>
      <c r="C1525" s="15" t="s">
        <v>161</v>
      </c>
      <c r="D1525" s="15" t="s">
        <v>173</v>
      </c>
      <c r="E1525" s="15" t="s">
        <v>378</v>
      </c>
      <c r="F1525" s="15" t="s">
        <v>39</v>
      </c>
      <c r="G1525" s="74">
        <v>1000000</v>
      </c>
      <c r="H1525" s="74">
        <v>1000000</v>
      </c>
      <c r="I1525" s="74">
        <v>1000000</v>
      </c>
      <c r="J1525" s="209"/>
      <c r="K1525" s="231"/>
      <c r="L1525" s="231"/>
      <c r="M1525" s="231"/>
      <c r="N1525" s="231"/>
      <c r="O1525" s="231"/>
      <c r="P1525" s="231"/>
      <c r="Q1525" s="231"/>
      <c r="R1525" s="231"/>
    </row>
    <row r="1526" spans="1:20" s="3" customFormat="1" ht="35.25" customHeight="1">
      <c r="A1526" s="16" t="s">
        <v>128</v>
      </c>
      <c r="B1526" s="49">
        <v>793</v>
      </c>
      <c r="C1526" s="15" t="s">
        <v>161</v>
      </c>
      <c r="D1526" s="15" t="s">
        <v>173</v>
      </c>
      <c r="E1526" s="15" t="s">
        <v>286</v>
      </c>
      <c r="F1526" s="15"/>
      <c r="G1526" s="74">
        <f>G1528</f>
        <v>50000</v>
      </c>
      <c r="H1526" s="74">
        <f>H1528</f>
        <v>50000</v>
      </c>
      <c r="I1526" s="74">
        <f>I1528</f>
        <v>50000</v>
      </c>
      <c r="J1526" s="209"/>
      <c r="K1526" s="231"/>
      <c r="L1526" s="231"/>
      <c r="M1526" s="231"/>
      <c r="N1526" s="231"/>
      <c r="O1526" s="231"/>
      <c r="P1526" s="231"/>
      <c r="Q1526" s="231"/>
      <c r="R1526" s="231"/>
    </row>
    <row r="1527" spans="1:20" s="3" customFormat="1" ht="38.25" customHeight="1">
      <c r="A1527" s="16" t="s">
        <v>36</v>
      </c>
      <c r="B1527" s="49">
        <v>793</v>
      </c>
      <c r="C1527" s="15" t="s">
        <v>161</v>
      </c>
      <c r="D1527" s="15" t="s">
        <v>173</v>
      </c>
      <c r="E1527" s="15" t="s">
        <v>286</v>
      </c>
      <c r="F1527" s="15" t="s">
        <v>37</v>
      </c>
      <c r="G1527" s="74">
        <f>G1528</f>
        <v>50000</v>
      </c>
      <c r="H1527" s="74">
        <f>H1528</f>
        <v>50000</v>
      </c>
      <c r="I1527" s="74">
        <f>I1528</f>
        <v>50000</v>
      </c>
      <c r="J1527" s="209"/>
      <c r="K1527" s="231"/>
      <c r="L1527" s="231"/>
      <c r="M1527" s="231"/>
      <c r="N1527" s="231"/>
      <c r="O1527" s="231"/>
      <c r="P1527" s="231"/>
      <c r="Q1527" s="231"/>
      <c r="R1527" s="231"/>
    </row>
    <row r="1528" spans="1:20" s="3" customFormat="1" ht="46.5" customHeight="1">
      <c r="A1528" s="16" t="s">
        <v>38</v>
      </c>
      <c r="B1528" s="49">
        <v>793</v>
      </c>
      <c r="C1528" s="15" t="s">
        <v>161</v>
      </c>
      <c r="D1528" s="15" t="s">
        <v>173</v>
      </c>
      <c r="E1528" s="15" t="s">
        <v>286</v>
      </c>
      <c r="F1528" s="15" t="s">
        <v>39</v>
      </c>
      <c r="G1528" s="74">
        <v>50000</v>
      </c>
      <c r="H1528" s="74">
        <v>50000</v>
      </c>
      <c r="I1528" s="74">
        <v>50000</v>
      </c>
      <c r="J1528" s="209"/>
      <c r="K1528" s="231"/>
      <c r="L1528" s="231"/>
      <c r="M1528" s="231"/>
      <c r="N1528" s="231"/>
      <c r="O1528" s="231"/>
      <c r="P1528" s="231"/>
      <c r="Q1528" s="231"/>
      <c r="R1528" s="231"/>
      <c r="S1528" s="63"/>
      <c r="T1528" s="63"/>
    </row>
    <row r="1529" spans="1:20" s="3" customFormat="1" ht="129.75" customHeight="1">
      <c r="A1529" s="16" t="s">
        <v>1025</v>
      </c>
      <c r="B1529" s="49">
        <v>793</v>
      </c>
      <c r="C1529" s="15" t="s">
        <v>161</v>
      </c>
      <c r="D1529" s="15" t="s">
        <v>173</v>
      </c>
      <c r="E1529" s="15" t="s">
        <v>1024</v>
      </c>
      <c r="F1529" s="15"/>
      <c r="G1529" s="74">
        <f>G1530</f>
        <v>271777</v>
      </c>
      <c r="H1529" s="74">
        <f t="shared" ref="H1529:I1530" si="410">H1530</f>
        <v>0</v>
      </c>
      <c r="I1529" s="74">
        <f t="shared" si="410"/>
        <v>0</v>
      </c>
      <c r="J1529" s="210"/>
      <c r="K1529" s="231"/>
      <c r="L1529" s="231"/>
      <c r="M1529" s="231"/>
      <c r="N1529" s="231"/>
      <c r="O1529" s="231"/>
      <c r="P1529" s="231"/>
      <c r="Q1529" s="231"/>
      <c r="R1529" s="231"/>
    </row>
    <row r="1530" spans="1:20" s="3" customFormat="1" ht="38.25" customHeight="1">
      <c r="A1530" s="86" t="s">
        <v>63</v>
      </c>
      <c r="B1530" s="49">
        <v>793</v>
      </c>
      <c r="C1530" s="15" t="s">
        <v>161</v>
      </c>
      <c r="D1530" s="15" t="s">
        <v>173</v>
      </c>
      <c r="E1530" s="15" t="s">
        <v>1024</v>
      </c>
      <c r="F1530" s="15" t="s">
        <v>64</v>
      </c>
      <c r="G1530" s="74">
        <f>G1531</f>
        <v>271777</v>
      </c>
      <c r="H1530" s="74">
        <f t="shared" si="410"/>
        <v>0</v>
      </c>
      <c r="I1530" s="74">
        <f t="shared" si="410"/>
        <v>0</v>
      </c>
      <c r="J1530" s="210"/>
      <c r="K1530" s="231"/>
      <c r="L1530" s="231"/>
      <c r="M1530" s="231"/>
      <c r="N1530" s="231"/>
      <c r="O1530" s="231"/>
      <c r="P1530" s="231"/>
      <c r="Q1530" s="231"/>
      <c r="R1530" s="231"/>
    </row>
    <row r="1531" spans="1:20" s="3" customFormat="1" ht="38.25" customHeight="1">
      <c r="A1531" s="86" t="s">
        <v>180</v>
      </c>
      <c r="B1531" s="49">
        <v>793</v>
      </c>
      <c r="C1531" s="15" t="s">
        <v>161</v>
      </c>
      <c r="D1531" s="15" t="s">
        <v>173</v>
      </c>
      <c r="E1531" s="15" t="s">
        <v>1024</v>
      </c>
      <c r="F1531" s="15" t="s">
        <v>181</v>
      </c>
      <c r="G1531" s="74">
        <v>271777</v>
      </c>
      <c r="H1531" s="74"/>
      <c r="I1531" s="74"/>
      <c r="J1531" s="209"/>
      <c r="K1531" s="231"/>
      <c r="L1531" s="231"/>
      <c r="M1531" s="231"/>
      <c r="N1531" s="231"/>
      <c r="O1531" s="231"/>
      <c r="P1531" s="231"/>
      <c r="Q1531" s="231"/>
      <c r="R1531" s="231"/>
    </row>
    <row r="1532" spans="1:20" ht="16.5" customHeight="1">
      <c r="A1532" s="11" t="s">
        <v>25</v>
      </c>
      <c r="B1532" s="7" t="s">
        <v>847</v>
      </c>
      <c r="C1532" s="7" t="s">
        <v>26</v>
      </c>
      <c r="D1532" s="7"/>
      <c r="E1532" s="7"/>
      <c r="F1532" s="7"/>
      <c r="G1532" s="12">
        <f>G1533</f>
        <v>209000</v>
      </c>
      <c r="H1532" s="12">
        <f t="shared" ref="H1532:I1532" si="411">H1533</f>
        <v>189000</v>
      </c>
      <c r="I1532" s="12">
        <f t="shared" si="411"/>
        <v>189000</v>
      </c>
      <c r="J1532" s="224"/>
      <c r="K1532" s="224"/>
      <c r="L1532" s="224"/>
      <c r="M1532" s="224"/>
      <c r="N1532" s="224"/>
      <c r="O1532" s="224"/>
      <c r="S1532" s="73"/>
      <c r="T1532" s="73"/>
    </row>
    <row r="1533" spans="1:20" ht="14.25" customHeight="1">
      <c r="A1533" s="16" t="s">
        <v>282</v>
      </c>
      <c r="B1533" s="14">
        <v>793</v>
      </c>
      <c r="C1533" s="15" t="s">
        <v>26</v>
      </c>
      <c r="D1533" s="15" t="s">
        <v>26</v>
      </c>
      <c r="E1533" s="15"/>
      <c r="F1533" s="14"/>
      <c r="G1533" s="74">
        <f>G1542+G1534</f>
        <v>209000</v>
      </c>
      <c r="H1533" s="74">
        <f t="shared" ref="H1533:I1533" si="412">H1542+H1534</f>
        <v>189000</v>
      </c>
      <c r="I1533" s="74">
        <f t="shared" si="412"/>
        <v>189000</v>
      </c>
      <c r="J1533" s="209"/>
      <c r="S1533" s="73"/>
      <c r="T1533" s="73"/>
    </row>
    <row r="1534" spans="1:20" ht="32.25" hidden="1" customHeight="1">
      <c r="A1534" s="16" t="s">
        <v>478</v>
      </c>
      <c r="B1534" s="14">
        <v>757</v>
      </c>
      <c r="C1534" s="15" t="s">
        <v>26</v>
      </c>
      <c r="D1534" s="15" t="s">
        <v>26</v>
      </c>
      <c r="E1534" s="15" t="s">
        <v>398</v>
      </c>
      <c r="F1534" s="15"/>
      <c r="G1534" s="74">
        <f>G1535</f>
        <v>0</v>
      </c>
      <c r="H1534" s="74">
        <f>H1536</f>
        <v>0</v>
      </c>
      <c r="I1534" s="74">
        <f>I1536</f>
        <v>0</v>
      </c>
      <c r="J1534" s="209"/>
      <c r="S1534" s="73"/>
      <c r="T1534" s="73"/>
    </row>
    <row r="1535" spans="1:20" ht="22.5" hidden="1" customHeight="1">
      <c r="A1535" s="16" t="s">
        <v>119</v>
      </c>
      <c r="B1535" s="14">
        <v>757</v>
      </c>
      <c r="C1535" s="15" t="s">
        <v>26</v>
      </c>
      <c r="D1535" s="15" t="s">
        <v>26</v>
      </c>
      <c r="E1535" s="15" t="s">
        <v>608</v>
      </c>
      <c r="F1535" s="15"/>
      <c r="G1535" s="74">
        <f>G1536+G1539</f>
        <v>0</v>
      </c>
      <c r="H1535" s="74">
        <f t="shared" ref="H1535:I1535" si="413">H1536+H1539</f>
        <v>0</v>
      </c>
      <c r="I1535" s="74">
        <f t="shared" si="413"/>
        <v>0</v>
      </c>
      <c r="J1535" s="209"/>
      <c r="S1535" s="73"/>
      <c r="T1535" s="73"/>
    </row>
    <row r="1536" spans="1:20" ht="51" hidden="1">
      <c r="A1536" s="16" t="s">
        <v>127</v>
      </c>
      <c r="B1536" s="14">
        <v>757</v>
      </c>
      <c r="C1536" s="15" t="s">
        <v>26</v>
      </c>
      <c r="D1536" s="15" t="s">
        <v>26</v>
      </c>
      <c r="E1536" s="15" t="s">
        <v>191</v>
      </c>
      <c r="F1536" s="15"/>
      <c r="G1536" s="74">
        <f t="shared" ref="G1536:I1537" si="414">G1537</f>
        <v>0</v>
      </c>
      <c r="H1536" s="74">
        <f t="shared" si="414"/>
        <v>0</v>
      </c>
      <c r="I1536" s="74">
        <f t="shared" si="414"/>
        <v>0</v>
      </c>
      <c r="J1536" s="209"/>
      <c r="S1536" s="73"/>
      <c r="T1536" s="73"/>
    </row>
    <row r="1537" spans="1:20" ht="25.5" hidden="1">
      <c r="A1537" s="16" t="s">
        <v>30</v>
      </c>
      <c r="B1537" s="14">
        <v>757</v>
      </c>
      <c r="C1537" s="15" t="s">
        <v>26</v>
      </c>
      <c r="D1537" s="15" t="s">
        <v>26</v>
      </c>
      <c r="E1537" s="15" t="s">
        <v>191</v>
      </c>
      <c r="F1537" s="15" t="s">
        <v>31</v>
      </c>
      <c r="G1537" s="74">
        <f t="shared" si="414"/>
        <v>0</v>
      </c>
      <c r="H1537" s="74">
        <f t="shared" si="414"/>
        <v>0</v>
      </c>
      <c r="I1537" s="74">
        <f t="shared" si="414"/>
        <v>0</v>
      </c>
      <c r="J1537" s="209"/>
      <c r="S1537" s="73"/>
      <c r="T1537" s="73"/>
    </row>
    <row r="1538" spans="1:20" ht="19.5" hidden="1" customHeight="1">
      <c r="A1538" s="16" t="s">
        <v>32</v>
      </c>
      <c r="B1538" s="14">
        <v>757</v>
      </c>
      <c r="C1538" s="15" t="s">
        <v>26</v>
      </c>
      <c r="D1538" s="15" t="s">
        <v>26</v>
      </c>
      <c r="E1538" s="15" t="s">
        <v>191</v>
      </c>
      <c r="F1538" s="15" t="s">
        <v>33</v>
      </c>
      <c r="G1538" s="74"/>
      <c r="H1538" s="74">
        <v>0</v>
      </c>
      <c r="I1538" s="74">
        <v>0</v>
      </c>
      <c r="J1538" s="209"/>
      <c r="S1538" s="73"/>
      <c r="T1538" s="73"/>
    </row>
    <row r="1539" spans="1:20" s="18" customFormat="1" ht="61.5" hidden="1" customHeight="1">
      <c r="A1539" s="13" t="s">
        <v>352</v>
      </c>
      <c r="B1539" s="15" t="s">
        <v>51</v>
      </c>
      <c r="C1539" s="15" t="s">
        <v>26</v>
      </c>
      <c r="D1539" s="15" t="s">
        <v>26</v>
      </c>
      <c r="E1539" s="15" t="s">
        <v>192</v>
      </c>
      <c r="F1539" s="15"/>
      <c r="G1539" s="74">
        <f>G1540</f>
        <v>0</v>
      </c>
      <c r="H1539" s="74">
        <f t="shared" ref="H1539:I1539" si="415">H1540</f>
        <v>0</v>
      </c>
      <c r="I1539" s="74">
        <f t="shared" si="415"/>
        <v>0</v>
      </c>
      <c r="J1539" s="209"/>
      <c r="K1539" s="232"/>
      <c r="L1539" s="232"/>
      <c r="M1539" s="232"/>
      <c r="N1539" s="232"/>
      <c r="O1539" s="232"/>
      <c r="P1539" s="232"/>
      <c r="Q1539" s="232"/>
      <c r="R1539" s="232"/>
      <c r="S1539" s="216"/>
      <c r="T1539" s="216"/>
    </row>
    <row r="1540" spans="1:20" s="18" customFormat="1" ht="25.5" hidden="1">
      <c r="A1540" s="16" t="s">
        <v>30</v>
      </c>
      <c r="B1540" s="15" t="s">
        <v>51</v>
      </c>
      <c r="C1540" s="15" t="s">
        <v>26</v>
      </c>
      <c r="D1540" s="15" t="s">
        <v>26</v>
      </c>
      <c r="E1540" s="15" t="s">
        <v>192</v>
      </c>
      <c r="F1540" s="15" t="s">
        <v>31</v>
      </c>
      <c r="G1540" s="74">
        <f>G1541</f>
        <v>0</v>
      </c>
      <c r="H1540" s="74">
        <f>H1541</f>
        <v>0</v>
      </c>
      <c r="I1540" s="74">
        <f>I1541</f>
        <v>0</v>
      </c>
      <c r="J1540" s="209"/>
      <c r="K1540" s="232"/>
      <c r="L1540" s="232"/>
      <c r="M1540" s="232"/>
      <c r="N1540" s="232"/>
      <c r="O1540" s="232"/>
      <c r="P1540" s="232"/>
      <c r="Q1540" s="232"/>
      <c r="R1540" s="232"/>
      <c r="S1540" s="216"/>
      <c r="T1540" s="216"/>
    </row>
    <row r="1541" spans="1:20" s="18" customFormat="1" hidden="1">
      <c r="A1541" s="16" t="s">
        <v>32</v>
      </c>
      <c r="B1541" s="15" t="s">
        <v>51</v>
      </c>
      <c r="C1541" s="15" t="s">
        <v>26</v>
      </c>
      <c r="D1541" s="15" t="s">
        <v>26</v>
      </c>
      <c r="E1541" s="15" t="s">
        <v>192</v>
      </c>
      <c r="F1541" s="15" t="s">
        <v>33</v>
      </c>
      <c r="G1541" s="74"/>
      <c r="H1541" s="74"/>
      <c r="I1541" s="74"/>
      <c r="J1541" s="209"/>
      <c r="K1541" s="232"/>
      <c r="L1541" s="232"/>
      <c r="M1541" s="232"/>
      <c r="N1541" s="232"/>
      <c r="O1541" s="232"/>
      <c r="P1541" s="232"/>
      <c r="Q1541" s="232"/>
      <c r="R1541" s="232"/>
      <c r="S1541" s="216"/>
      <c r="T1541" s="216"/>
    </row>
    <row r="1542" spans="1:20" s="18" customFormat="1" ht="25.5">
      <c r="A1542" s="16" t="s">
        <v>482</v>
      </c>
      <c r="B1542" s="14">
        <v>793</v>
      </c>
      <c r="C1542" s="15" t="s">
        <v>26</v>
      </c>
      <c r="D1542" s="15" t="s">
        <v>26</v>
      </c>
      <c r="E1542" s="15" t="s">
        <v>197</v>
      </c>
      <c r="F1542" s="15"/>
      <c r="G1542" s="74">
        <f>G1543</f>
        <v>209000</v>
      </c>
      <c r="H1542" s="74">
        <f t="shared" ref="H1542:I1542" si="416">H1543</f>
        <v>189000</v>
      </c>
      <c r="I1542" s="74">
        <f t="shared" si="416"/>
        <v>189000</v>
      </c>
      <c r="J1542" s="209"/>
      <c r="K1542" s="209"/>
      <c r="L1542" s="209"/>
      <c r="M1542" s="209"/>
      <c r="N1542" s="209"/>
      <c r="O1542" s="232"/>
      <c r="P1542" s="232"/>
      <c r="Q1542" s="232"/>
      <c r="R1542" s="232"/>
      <c r="S1542" s="216"/>
      <c r="T1542" s="216"/>
    </row>
    <row r="1543" spans="1:20" s="18" customFormat="1">
      <c r="A1543" s="16" t="s">
        <v>340</v>
      </c>
      <c r="B1543" s="14">
        <v>793</v>
      </c>
      <c r="C1543" s="15" t="s">
        <v>26</v>
      </c>
      <c r="D1543" s="15" t="s">
        <v>26</v>
      </c>
      <c r="E1543" s="15" t="s">
        <v>198</v>
      </c>
      <c r="F1543" s="15"/>
      <c r="G1543" s="74">
        <f>G1544+G1546</f>
        <v>209000</v>
      </c>
      <c r="H1543" s="74">
        <f>H1544+H1546</f>
        <v>189000</v>
      </c>
      <c r="I1543" s="74">
        <f>I1544+I1546</f>
        <v>189000</v>
      </c>
      <c r="J1543" s="209"/>
      <c r="K1543" s="232"/>
      <c r="L1543" s="232"/>
      <c r="M1543" s="232"/>
      <c r="N1543" s="232"/>
      <c r="O1543" s="232"/>
      <c r="P1543" s="232"/>
      <c r="Q1543" s="232"/>
      <c r="R1543" s="232"/>
      <c r="S1543" s="216"/>
      <c r="T1543" s="216"/>
    </row>
    <row r="1544" spans="1:20" s="18" customFormat="1" ht="25.5">
      <c r="A1544" s="16" t="s">
        <v>36</v>
      </c>
      <c r="B1544" s="14">
        <v>793</v>
      </c>
      <c r="C1544" s="15" t="s">
        <v>26</v>
      </c>
      <c r="D1544" s="15" t="s">
        <v>26</v>
      </c>
      <c r="E1544" s="15" t="s">
        <v>198</v>
      </c>
      <c r="F1544" s="15" t="s">
        <v>37</v>
      </c>
      <c r="G1544" s="74">
        <f>G1545</f>
        <v>209000</v>
      </c>
      <c r="H1544" s="74">
        <f>H1545</f>
        <v>189000</v>
      </c>
      <c r="I1544" s="74">
        <f>I1545</f>
        <v>189000</v>
      </c>
      <c r="J1544" s="209"/>
      <c r="K1544" s="232"/>
      <c r="L1544" s="232"/>
      <c r="M1544" s="232"/>
      <c r="N1544" s="232"/>
      <c r="O1544" s="232"/>
      <c r="P1544" s="232"/>
      <c r="Q1544" s="232"/>
      <c r="R1544" s="232"/>
      <c r="S1544" s="216"/>
      <c r="T1544" s="216"/>
    </row>
    <row r="1545" spans="1:20" s="18" customFormat="1" ht="25.5">
      <c r="A1545" s="16" t="s">
        <v>38</v>
      </c>
      <c r="B1545" s="14">
        <v>793</v>
      </c>
      <c r="C1545" s="15" t="s">
        <v>26</v>
      </c>
      <c r="D1545" s="15" t="s">
        <v>26</v>
      </c>
      <c r="E1545" s="15" t="s">
        <v>198</v>
      </c>
      <c r="F1545" s="15" t="s">
        <v>39</v>
      </c>
      <c r="G1545" s="74">
        <f>139000+50000+20000</f>
        <v>209000</v>
      </c>
      <c r="H1545" s="74">
        <f>139000+50000</f>
        <v>189000</v>
      </c>
      <c r="I1545" s="74">
        <f>139000+50000</f>
        <v>189000</v>
      </c>
      <c r="J1545" s="209"/>
      <c r="K1545" s="232"/>
      <c r="L1545" s="232"/>
      <c r="M1545" s="232"/>
      <c r="N1545" s="232"/>
      <c r="O1545" s="232"/>
      <c r="P1545" s="232"/>
      <c r="Q1545" s="232"/>
      <c r="R1545" s="232"/>
    </row>
    <row r="1546" spans="1:20" s="18" customFormat="1" ht="25.5" hidden="1">
      <c r="A1546" s="86" t="s">
        <v>30</v>
      </c>
      <c r="B1546" s="15" t="s">
        <v>847</v>
      </c>
      <c r="C1546" s="15" t="s">
        <v>26</v>
      </c>
      <c r="D1546" s="15" t="s">
        <v>26</v>
      </c>
      <c r="E1546" s="15" t="s">
        <v>198</v>
      </c>
      <c r="F1546" s="15" t="s">
        <v>31</v>
      </c>
      <c r="G1546" s="74">
        <f>G1547</f>
        <v>0</v>
      </c>
      <c r="H1546" s="74">
        <f>H1547</f>
        <v>0</v>
      </c>
      <c r="I1546" s="74">
        <f>I1547</f>
        <v>0</v>
      </c>
      <c r="J1546" s="209"/>
      <c r="K1546" s="232"/>
      <c r="L1546" s="232"/>
      <c r="M1546" s="232"/>
      <c r="N1546" s="232"/>
      <c r="O1546" s="232"/>
      <c r="P1546" s="232"/>
      <c r="Q1546" s="232"/>
      <c r="R1546" s="232"/>
    </row>
    <row r="1547" spans="1:20" s="18" customFormat="1" hidden="1">
      <c r="A1547" s="86" t="s">
        <v>32</v>
      </c>
      <c r="B1547" s="15" t="s">
        <v>847</v>
      </c>
      <c r="C1547" s="15" t="s">
        <v>26</v>
      </c>
      <c r="D1547" s="15" t="s">
        <v>26</v>
      </c>
      <c r="E1547" s="15" t="s">
        <v>198</v>
      </c>
      <c r="F1547" s="15" t="s">
        <v>33</v>
      </c>
      <c r="G1547" s="74"/>
      <c r="H1547" s="74"/>
      <c r="I1547" s="74"/>
      <c r="J1547" s="209"/>
      <c r="K1547" s="232"/>
      <c r="L1547" s="232"/>
      <c r="M1547" s="232"/>
      <c r="N1547" s="232"/>
      <c r="O1547" s="232"/>
      <c r="P1547" s="232"/>
      <c r="Q1547" s="232"/>
      <c r="R1547" s="232"/>
    </row>
    <row r="1548" spans="1:20">
      <c r="A1548" s="11" t="s">
        <v>145</v>
      </c>
      <c r="B1548" s="19">
        <v>793</v>
      </c>
      <c r="C1548" s="7" t="s">
        <v>69</v>
      </c>
      <c r="D1548" s="7"/>
      <c r="E1548" s="15"/>
      <c r="F1548" s="7"/>
      <c r="G1548" s="38">
        <f>G1549+G1554+G1590</f>
        <v>38848609.309999995</v>
      </c>
      <c r="H1548" s="38">
        <f>H1549+H1554+H1590</f>
        <v>8612558.1400000006</v>
      </c>
      <c r="I1548" s="38">
        <f>I1549+I1554+I1590</f>
        <v>34611762.240000002</v>
      </c>
      <c r="J1548" s="223"/>
    </row>
    <row r="1549" spans="1:20">
      <c r="A1549" s="16" t="s">
        <v>146</v>
      </c>
      <c r="B1549" s="14">
        <v>793</v>
      </c>
      <c r="C1549" s="15" t="s">
        <v>69</v>
      </c>
      <c r="D1549" s="15" t="s">
        <v>19</v>
      </c>
      <c r="E1549" s="15"/>
      <c r="F1549" s="15"/>
      <c r="G1549" s="74">
        <f t="shared" ref="G1549:I1552" si="417">G1550</f>
        <v>320208</v>
      </c>
      <c r="H1549" s="74">
        <f t="shared" si="417"/>
        <v>320208</v>
      </c>
      <c r="I1549" s="74">
        <f t="shared" si="417"/>
        <v>320208</v>
      </c>
      <c r="J1549" s="209"/>
    </row>
    <row r="1550" spans="1:20" s="28" customFormat="1" ht="25.5">
      <c r="A1550" s="16" t="s">
        <v>487</v>
      </c>
      <c r="B1550" s="14">
        <v>793</v>
      </c>
      <c r="C1550" s="15" t="s">
        <v>69</v>
      </c>
      <c r="D1550" s="15" t="s">
        <v>19</v>
      </c>
      <c r="E1550" s="15" t="s">
        <v>287</v>
      </c>
      <c r="F1550" s="39"/>
      <c r="G1550" s="74">
        <f t="shared" si="417"/>
        <v>320208</v>
      </c>
      <c r="H1550" s="74">
        <f t="shared" si="417"/>
        <v>320208</v>
      </c>
      <c r="I1550" s="74">
        <f t="shared" si="417"/>
        <v>320208</v>
      </c>
      <c r="J1550" s="209"/>
      <c r="K1550" s="236"/>
      <c r="L1550" s="236"/>
      <c r="M1550" s="236"/>
      <c r="N1550" s="236"/>
      <c r="O1550" s="236"/>
      <c r="P1550" s="236"/>
      <c r="Q1550" s="236"/>
      <c r="R1550" s="236"/>
    </row>
    <row r="1551" spans="1:20" s="28" customFormat="1">
      <c r="A1551" s="16" t="s">
        <v>147</v>
      </c>
      <c r="B1551" s="14">
        <v>793</v>
      </c>
      <c r="C1551" s="15" t="s">
        <v>69</v>
      </c>
      <c r="D1551" s="15" t="s">
        <v>19</v>
      </c>
      <c r="E1551" s="15" t="s">
        <v>291</v>
      </c>
      <c r="F1551" s="39"/>
      <c r="G1551" s="74">
        <f t="shared" si="417"/>
        <v>320208</v>
      </c>
      <c r="H1551" s="74">
        <f t="shared" si="417"/>
        <v>320208</v>
      </c>
      <c r="I1551" s="74">
        <f t="shared" si="417"/>
        <v>320208</v>
      </c>
      <c r="J1551" s="209"/>
      <c r="K1551" s="236"/>
      <c r="L1551" s="236"/>
      <c r="M1551" s="236"/>
      <c r="N1551" s="236"/>
      <c r="O1551" s="236"/>
      <c r="P1551" s="236"/>
      <c r="Q1551" s="236"/>
      <c r="R1551" s="236"/>
    </row>
    <row r="1552" spans="1:20" s="28" customFormat="1">
      <c r="A1552" s="16" t="s">
        <v>148</v>
      </c>
      <c r="B1552" s="14">
        <v>793</v>
      </c>
      <c r="C1552" s="15" t="s">
        <v>69</v>
      </c>
      <c r="D1552" s="15" t="s">
        <v>19</v>
      </c>
      <c r="E1552" s="15" t="s">
        <v>291</v>
      </c>
      <c r="F1552" s="15" t="s">
        <v>149</v>
      </c>
      <c r="G1552" s="74">
        <f t="shared" si="417"/>
        <v>320208</v>
      </c>
      <c r="H1552" s="74">
        <f>H1553</f>
        <v>320208</v>
      </c>
      <c r="I1552" s="74">
        <f t="shared" si="417"/>
        <v>320208</v>
      </c>
      <c r="J1552" s="209"/>
      <c r="K1552" s="236"/>
      <c r="L1552" s="236"/>
      <c r="M1552" s="236"/>
      <c r="N1552" s="236"/>
      <c r="O1552" s="236"/>
      <c r="P1552" s="236"/>
      <c r="Q1552" s="236"/>
      <c r="R1552" s="236"/>
    </row>
    <row r="1553" spans="1:18" s="28" customFormat="1" ht="25.5">
      <c r="A1553" s="16" t="s">
        <v>355</v>
      </c>
      <c r="B1553" s="14">
        <v>793</v>
      </c>
      <c r="C1553" s="15" t="s">
        <v>69</v>
      </c>
      <c r="D1553" s="15" t="s">
        <v>19</v>
      </c>
      <c r="E1553" s="15" t="s">
        <v>291</v>
      </c>
      <c r="F1553" s="15" t="s">
        <v>356</v>
      </c>
      <c r="G1553" s="74">
        <v>320208</v>
      </c>
      <c r="H1553" s="74">
        <v>320208</v>
      </c>
      <c r="I1553" s="74">
        <v>320208</v>
      </c>
      <c r="J1553" s="209"/>
      <c r="K1553" s="236"/>
      <c r="L1553" s="236"/>
      <c r="M1553" s="236"/>
      <c r="N1553" s="236"/>
      <c r="O1553" s="236"/>
      <c r="P1553" s="236"/>
      <c r="Q1553" s="236"/>
      <c r="R1553" s="236"/>
    </row>
    <row r="1554" spans="1:18">
      <c r="A1554" s="16" t="s">
        <v>68</v>
      </c>
      <c r="B1554" s="14">
        <v>793</v>
      </c>
      <c r="C1554" s="15" t="s">
        <v>69</v>
      </c>
      <c r="D1554" s="15" t="s">
        <v>70</v>
      </c>
      <c r="E1554" s="15"/>
      <c r="F1554" s="15"/>
      <c r="G1554" s="74">
        <f>G1573+G1569+G1580+G1555+G1565+G1589</f>
        <v>4551740.9399999995</v>
      </c>
      <c r="H1554" s="74">
        <f t="shared" ref="H1554:I1554" si="418">H1573+H1569+H1580+H1555+H1565</f>
        <v>1867174</v>
      </c>
      <c r="I1554" s="74">
        <f t="shared" si="418"/>
        <v>1895221</v>
      </c>
      <c r="J1554" s="209"/>
    </row>
    <row r="1555" spans="1:18" ht="51" customHeight="1">
      <c r="A1555" s="16" t="s">
        <v>831</v>
      </c>
      <c r="B1555" s="14">
        <v>793</v>
      </c>
      <c r="C1555" s="15" t="s">
        <v>69</v>
      </c>
      <c r="D1555" s="15" t="s">
        <v>70</v>
      </c>
      <c r="E1555" s="15" t="s">
        <v>263</v>
      </c>
      <c r="F1555" s="15"/>
      <c r="G1555" s="74">
        <f>G1556+G1559+G1562</f>
        <v>2486977.84</v>
      </c>
      <c r="H1555" s="74">
        <f t="shared" ref="H1555:I1555" si="419">H1556+H1559+H1562</f>
        <v>300000</v>
      </c>
      <c r="I1555" s="74">
        <f t="shared" si="419"/>
        <v>300000</v>
      </c>
      <c r="J1555" s="209"/>
    </row>
    <row r="1556" spans="1:18" ht="28.5" customHeight="1">
      <c r="A1556" s="50" t="s">
        <v>957</v>
      </c>
      <c r="B1556" s="14">
        <v>793</v>
      </c>
      <c r="C1556" s="15" t="s">
        <v>69</v>
      </c>
      <c r="D1556" s="15" t="s">
        <v>70</v>
      </c>
      <c r="E1556" s="15" t="s">
        <v>956</v>
      </c>
      <c r="F1556" s="15"/>
      <c r="G1556" s="74">
        <f>G1557</f>
        <v>2486977.84</v>
      </c>
      <c r="H1556" s="74">
        <f t="shared" ref="H1556:I1556" si="420">H1557</f>
        <v>300000</v>
      </c>
      <c r="I1556" s="74">
        <f t="shared" si="420"/>
        <v>300000</v>
      </c>
      <c r="J1556" s="209"/>
    </row>
    <row r="1557" spans="1:18" ht="21" customHeight="1">
      <c r="A1557" s="16" t="s">
        <v>148</v>
      </c>
      <c r="B1557" s="14">
        <v>793</v>
      </c>
      <c r="C1557" s="15" t="s">
        <v>69</v>
      </c>
      <c r="D1557" s="15" t="s">
        <v>70</v>
      </c>
      <c r="E1557" s="15" t="s">
        <v>956</v>
      </c>
      <c r="F1557" s="15" t="s">
        <v>149</v>
      </c>
      <c r="G1557" s="74">
        <f>G1558</f>
        <v>2486977.84</v>
      </c>
      <c r="H1557" s="74">
        <f t="shared" ref="H1557:I1557" si="421">H1558</f>
        <v>300000</v>
      </c>
      <c r="I1557" s="74">
        <f t="shared" si="421"/>
        <v>300000</v>
      </c>
      <c r="J1557" s="209"/>
    </row>
    <row r="1558" spans="1:18" ht="30.75" customHeight="1">
      <c r="A1558" s="16" t="s">
        <v>150</v>
      </c>
      <c r="B1558" s="14">
        <v>793</v>
      </c>
      <c r="C1558" s="15" t="s">
        <v>69</v>
      </c>
      <c r="D1558" s="15" t="s">
        <v>70</v>
      </c>
      <c r="E1558" s="15" t="s">
        <v>956</v>
      </c>
      <c r="F1558" s="15" t="s">
        <v>151</v>
      </c>
      <c r="G1558" s="74">
        <v>2486977.84</v>
      </c>
      <c r="H1558" s="74">
        <v>300000</v>
      </c>
      <c r="I1558" s="74">
        <v>300000</v>
      </c>
      <c r="J1558" s="209"/>
    </row>
    <row r="1559" spans="1:18" ht="39.75" hidden="1" customHeight="1">
      <c r="A1559" s="50" t="s">
        <v>275</v>
      </c>
      <c r="B1559" s="14">
        <v>793</v>
      </c>
      <c r="C1559" s="15" t="s">
        <v>69</v>
      </c>
      <c r="D1559" s="15" t="s">
        <v>70</v>
      </c>
      <c r="E1559" s="15" t="s">
        <v>274</v>
      </c>
      <c r="F1559" s="15"/>
      <c r="G1559" s="74">
        <f>G1560</f>
        <v>0</v>
      </c>
      <c r="H1559" s="74">
        <f t="shared" ref="H1559:I1559" si="422">H1560</f>
        <v>0</v>
      </c>
      <c r="I1559" s="74">
        <f t="shared" si="422"/>
        <v>0</v>
      </c>
      <c r="J1559" s="209"/>
    </row>
    <row r="1560" spans="1:18" ht="21" hidden="1" customHeight="1">
      <c r="A1560" s="16" t="s">
        <v>148</v>
      </c>
      <c r="B1560" s="14">
        <v>793</v>
      </c>
      <c r="C1560" s="15" t="s">
        <v>69</v>
      </c>
      <c r="D1560" s="15" t="s">
        <v>70</v>
      </c>
      <c r="E1560" s="15" t="s">
        <v>274</v>
      </c>
      <c r="F1560" s="15" t="s">
        <v>149</v>
      </c>
      <c r="G1560" s="74">
        <f>G1561</f>
        <v>0</v>
      </c>
      <c r="H1560" s="74">
        <f t="shared" ref="H1560:I1560" si="423">H1561</f>
        <v>0</v>
      </c>
      <c r="I1560" s="74">
        <f t="shared" si="423"/>
        <v>0</v>
      </c>
      <c r="J1560" s="209"/>
    </row>
    <row r="1561" spans="1:18" ht="30.75" hidden="1" customHeight="1">
      <c r="A1561" s="16" t="s">
        <v>150</v>
      </c>
      <c r="B1561" s="14">
        <v>793</v>
      </c>
      <c r="C1561" s="15" t="s">
        <v>69</v>
      </c>
      <c r="D1561" s="15" t="s">
        <v>70</v>
      </c>
      <c r="E1561" s="15" t="s">
        <v>274</v>
      </c>
      <c r="F1561" s="15" t="s">
        <v>151</v>
      </c>
      <c r="G1561" s="74"/>
      <c r="H1561" s="74"/>
      <c r="I1561" s="74"/>
      <c r="J1561" s="209"/>
    </row>
    <row r="1562" spans="1:18" ht="30.75" hidden="1" customHeight="1">
      <c r="A1562" s="16" t="s">
        <v>453</v>
      </c>
      <c r="B1562" s="14">
        <v>793</v>
      </c>
      <c r="C1562" s="15" t="s">
        <v>69</v>
      </c>
      <c r="D1562" s="15" t="s">
        <v>70</v>
      </c>
      <c r="E1562" s="15" t="s">
        <v>452</v>
      </c>
      <c r="F1562" s="15"/>
      <c r="G1562" s="74">
        <f>G1563</f>
        <v>0</v>
      </c>
      <c r="H1562" s="74">
        <f t="shared" ref="H1562:I1562" si="424">H1563</f>
        <v>0</v>
      </c>
      <c r="I1562" s="74">
        <f t="shared" si="424"/>
        <v>0</v>
      </c>
      <c r="J1562" s="209"/>
    </row>
    <row r="1563" spans="1:18" ht="17.25" hidden="1" customHeight="1">
      <c r="A1563" s="16" t="s">
        <v>63</v>
      </c>
      <c r="B1563" s="14">
        <v>793</v>
      </c>
      <c r="C1563" s="15" t="s">
        <v>69</v>
      </c>
      <c r="D1563" s="15" t="s">
        <v>70</v>
      </c>
      <c r="E1563" s="15" t="s">
        <v>452</v>
      </c>
      <c r="F1563" s="15" t="s">
        <v>64</v>
      </c>
      <c r="G1563" s="74">
        <f>G1564</f>
        <v>0</v>
      </c>
      <c r="H1563" s="74">
        <f t="shared" ref="H1563:I1563" si="425">H1564</f>
        <v>0</v>
      </c>
      <c r="I1563" s="74">
        <f t="shared" si="425"/>
        <v>0</v>
      </c>
      <c r="J1563" s="209"/>
    </row>
    <row r="1564" spans="1:18" ht="23.25" hidden="1" customHeight="1">
      <c r="A1564" s="16" t="s">
        <v>180</v>
      </c>
      <c r="B1564" s="14">
        <v>793</v>
      </c>
      <c r="C1564" s="15" t="s">
        <v>69</v>
      </c>
      <c r="D1564" s="15" t="s">
        <v>70</v>
      </c>
      <c r="E1564" s="15" t="s">
        <v>452</v>
      </c>
      <c r="F1564" s="15" t="s">
        <v>181</v>
      </c>
      <c r="G1564" s="74">
        <f>11000+17010+71990-99000-1000</f>
        <v>0</v>
      </c>
      <c r="H1564" s="74"/>
      <c r="I1564" s="74"/>
      <c r="J1564" s="209"/>
    </row>
    <row r="1565" spans="1:18" ht="27.75" hidden="1" customHeight="1">
      <c r="A1565" s="16" t="s">
        <v>677</v>
      </c>
      <c r="B1565" s="14">
        <v>793</v>
      </c>
      <c r="C1565" s="15" t="s">
        <v>69</v>
      </c>
      <c r="D1565" s="15" t="s">
        <v>70</v>
      </c>
      <c r="E1565" s="15" t="s">
        <v>678</v>
      </c>
      <c r="F1565" s="15"/>
      <c r="G1565" s="74">
        <f>G1566</f>
        <v>0</v>
      </c>
      <c r="H1565" s="74">
        <f t="shared" ref="H1565:I1565" si="426">H1566</f>
        <v>0</v>
      </c>
      <c r="I1565" s="74">
        <f t="shared" si="426"/>
        <v>0</v>
      </c>
      <c r="J1565" s="209"/>
    </row>
    <row r="1566" spans="1:18" ht="28.5" hidden="1" customHeight="1">
      <c r="A1566" s="50" t="s">
        <v>679</v>
      </c>
      <c r="B1566" s="14">
        <v>793</v>
      </c>
      <c r="C1566" s="15" t="s">
        <v>69</v>
      </c>
      <c r="D1566" s="15" t="s">
        <v>70</v>
      </c>
      <c r="E1566" s="15" t="s">
        <v>680</v>
      </c>
      <c r="F1566" s="15"/>
      <c r="G1566" s="74">
        <f>G1567</f>
        <v>0</v>
      </c>
      <c r="H1566" s="74">
        <f t="shared" ref="H1566:I1567" si="427">H1567</f>
        <v>0</v>
      </c>
      <c r="I1566" s="74">
        <f t="shared" si="427"/>
        <v>0</v>
      </c>
      <c r="J1566" s="209"/>
    </row>
    <row r="1567" spans="1:18" ht="21" hidden="1" customHeight="1">
      <c r="A1567" s="16" t="s">
        <v>148</v>
      </c>
      <c r="B1567" s="14">
        <v>793</v>
      </c>
      <c r="C1567" s="15" t="s">
        <v>69</v>
      </c>
      <c r="D1567" s="15" t="s">
        <v>70</v>
      </c>
      <c r="E1567" s="15" t="s">
        <v>680</v>
      </c>
      <c r="F1567" s="15" t="s">
        <v>149</v>
      </c>
      <c r="G1567" s="74">
        <f>G1568</f>
        <v>0</v>
      </c>
      <c r="H1567" s="74">
        <f t="shared" si="427"/>
        <v>0</v>
      </c>
      <c r="I1567" s="74">
        <f t="shared" si="427"/>
        <v>0</v>
      </c>
      <c r="J1567" s="209"/>
    </row>
    <row r="1568" spans="1:18" ht="30.75" hidden="1" customHeight="1">
      <c r="A1568" s="16" t="s">
        <v>150</v>
      </c>
      <c r="B1568" s="14">
        <v>793</v>
      </c>
      <c r="C1568" s="15" t="s">
        <v>69</v>
      </c>
      <c r="D1568" s="15" t="s">
        <v>70</v>
      </c>
      <c r="E1568" s="15" t="s">
        <v>680</v>
      </c>
      <c r="F1568" s="15" t="s">
        <v>151</v>
      </c>
      <c r="G1568" s="74"/>
      <c r="H1568" s="74"/>
      <c r="I1568" s="74"/>
      <c r="J1568" s="209"/>
    </row>
    <row r="1569" spans="1:18" s="18" customFormat="1" ht="25.5">
      <c r="A1569" s="13" t="s">
        <v>483</v>
      </c>
      <c r="B1569" s="14">
        <v>793</v>
      </c>
      <c r="C1569" s="15" t="s">
        <v>69</v>
      </c>
      <c r="D1569" s="15" t="s">
        <v>70</v>
      </c>
      <c r="E1569" s="15" t="s">
        <v>220</v>
      </c>
      <c r="F1569" s="15"/>
      <c r="G1569" s="74">
        <f t="shared" ref="G1569:I1571" si="428">G1570</f>
        <v>1763974.1</v>
      </c>
      <c r="H1569" s="74">
        <f t="shared" si="428"/>
        <v>1260000</v>
      </c>
      <c r="I1569" s="74">
        <f t="shared" si="428"/>
        <v>1260000</v>
      </c>
      <c r="J1569" s="209"/>
      <c r="K1569" s="232"/>
      <c r="L1569" s="232"/>
      <c r="M1569" s="232"/>
      <c r="N1569" s="232"/>
      <c r="O1569" s="232"/>
      <c r="P1569" s="232"/>
      <c r="Q1569" s="232"/>
      <c r="R1569" s="232"/>
    </row>
    <row r="1570" spans="1:18" s="18" customFormat="1" ht="25.5">
      <c r="A1570" s="16" t="s">
        <v>99</v>
      </c>
      <c r="B1570" s="14">
        <v>793</v>
      </c>
      <c r="C1570" s="15" t="s">
        <v>69</v>
      </c>
      <c r="D1570" s="15" t="s">
        <v>70</v>
      </c>
      <c r="E1570" s="15" t="s">
        <v>221</v>
      </c>
      <c r="F1570" s="15"/>
      <c r="G1570" s="74">
        <f t="shared" si="428"/>
        <v>1763974.1</v>
      </c>
      <c r="H1570" s="74">
        <f t="shared" si="428"/>
        <v>1260000</v>
      </c>
      <c r="I1570" s="74">
        <f t="shared" si="428"/>
        <v>1260000</v>
      </c>
      <c r="J1570" s="209"/>
      <c r="K1570" s="232"/>
      <c r="L1570" s="232"/>
      <c r="M1570" s="232"/>
      <c r="N1570" s="232"/>
      <c r="O1570" s="232"/>
      <c r="P1570" s="232"/>
      <c r="Q1570" s="232"/>
      <c r="R1570" s="232"/>
    </row>
    <row r="1571" spans="1:18" s="18" customFormat="1" ht="10.5" customHeight="1">
      <c r="A1571" s="159" t="s">
        <v>354</v>
      </c>
      <c r="B1571" s="14">
        <v>793</v>
      </c>
      <c r="C1571" s="15" t="s">
        <v>69</v>
      </c>
      <c r="D1571" s="15" t="s">
        <v>70</v>
      </c>
      <c r="E1571" s="15" t="s">
        <v>221</v>
      </c>
      <c r="F1571" s="15" t="s">
        <v>149</v>
      </c>
      <c r="G1571" s="74">
        <f t="shared" si="428"/>
        <v>1763974.1</v>
      </c>
      <c r="H1571" s="74">
        <f t="shared" si="428"/>
        <v>1260000</v>
      </c>
      <c r="I1571" s="74">
        <f t="shared" si="428"/>
        <v>1260000</v>
      </c>
      <c r="J1571" s="209"/>
      <c r="K1571" s="232"/>
      <c r="L1571" s="232"/>
      <c r="M1571" s="232"/>
      <c r="N1571" s="232"/>
      <c r="O1571" s="232"/>
      <c r="P1571" s="232"/>
      <c r="Q1571" s="232"/>
      <c r="R1571" s="232"/>
    </row>
    <row r="1572" spans="1:18" s="18" customFormat="1" ht="29.25" customHeight="1">
      <c r="A1572" s="16" t="s">
        <v>150</v>
      </c>
      <c r="B1572" s="14">
        <v>793</v>
      </c>
      <c r="C1572" s="15" t="s">
        <v>69</v>
      </c>
      <c r="D1572" s="15" t="s">
        <v>70</v>
      </c>
      <c r="E1572" s="15" t="s">
        <v>221</v>
      </c>
      <c r="F1572" s="15" t="s">
        <v>151</v>
      </c>
      <c r="G1572" s="74">
        <f>1260000+503974.1</f>
        <v>1763974.1</v>
      </c>
      <c r="H1572" s="74">
        <v>1260000</v>
      </c>
      <c r="I1572" s="74">
        <v>1260000</v>
      </c>
      <c r="J1572" s="209"/>
      <c r="K1572" s="232"/>
      <c r="L1572" s="232"/>
      <c r="M1572" s="232"/>
      <c r="N1572" s="232"/>
      <c r="O1572" s="232"/>
      <c r="P1572" s="232"/>
      <c r="Q1572" s="232"/>
      <c r="R1572" s="232"/>
    </row>
    <row r="1573" spans="1:18" s="28" customFormat="1" ht="27.75" customHeight="1">
      <c r="A1573" s="16" t="s">
        <v>487</v>
      </c>
      <c r="B1573" s="14">
        <v>793</v>
      </c>
      <c r="C1573" s="15" t="s">
        <v>69</v>
      </c>
      <c r="D1573" s="15" t="s">
        <v>70</v>
      </c>
      <c r="E1573" s="15" t="s">
        <v>287</v>
      </c>
      <c r="F1573" s="39"/>
      <c r="G1573" s="74">
        <f>G1574+G1577</f>
        <v>280789</v>
      </c>
      <c r="H1573" s="74">
        <f>H1574+H1577</f>
        <v>307174</v>
      </c>
      <c r="I1573" s="74">
        <f>I1574+I1577</f>
        <v>335221</v>
      </c>
      <c r="J1573" s="209"/>
      <c r="K1573" s="236"/>
      <c r="L1573" s="236"/>
      <c r="M1573" s="236"/>
      <c r="N1573" s="236"/>
      <c r="O1573" s="236"/>
      <c r="P1573" s="236"/>
      <c r="Q1573" s="236"/>
      <c r="R1573" s="236"/>
    </row>
    <row r="1574" spans="1:18" s="28" customFormat="1" ht="54" hidden="1" customHeight="1">
      <c r="A1574" s="16" t="s">
        <v>357</v>
      </c>
      <c r="B1574" s="14">
        <v>793</v>
      </c>
      <c r="C1574" s="15" t="s">
        <v>69</v>
      </c>
      <c r="D1574" s="15" t="s">
        <v>70</v>
      </c>
      <c r="E1574" s="15" t="s">
        <v>376</v>
      </c>
      <c r="F1574" s="39"/>
      <c r="G1574" s="74">
        <f t="shared" ref="G1574:I1575" si="429">G1575</f>
        <v>0</v>
      </c>
      <c r="H1574" s="74">
        <f t="shared" si="429"/>
        <v>0</v>
      </c>
      <c r="I1574" s="74">
        <f t="shared" si="429"/>
        <v>0</v>
      </c>
      <c r="J1574" s="209"/>
      <c r="K1574" s="236"/>
      <c r="L1574" s="236"/>
      <c r="M1574" s="236"/>
      <c r="N1574" s="236"/>
      <c r="O1574" s="236"/>
      <c r="P1574" s="236"/>
      <c r="Q1574" s="236"/>
      <c r="R1574" s="236"/>
    </row>
    <row r="1575" spans="1:18" s="28" customFormat="1" ht="16.5" hidden="1" customHeight="1">
      <c r="A1575" s="16" t="s">
        <v>63</v>
      </c>
      <c r="B1575" s="14">
        <v>793</v>
      </c>
      <c r="C1575" s="15" t="s">
        <v>69</v>
      </c>
      <c r="D1575" s="15" t="s">
        <v>70</v>
      </c>
      <c r="E1575" s="15" t="s">
        <v>376</v>
      </c>
      <c r="F1575" s="15" t="s">
        <v>64</v>
      </c>
      <c r="G1575" s="74">
        <f t="shared" si="429"/>
        <v>0</v>
      </c>
      <c r="H1575" s="74">
        <f t="shared" si="429"/>
        <v>0</v>
      </c>
      <c r="I1575" s="74">
        <f t="shared" si="429"/>
        <v>0</v>
      </c>
      <c r="J1575" s="209"/>
      <c r="K1575" s="236"/>
      <c r="L1575" s="236"/>
      <c r="M1575" s="236"/>
      <c r="N1575" s="236"/>
      <c r="O1575" s="236"/>
      <c r="P1575" s="236"/>
      <c r="Q1575" s="236"/>
      <c r="R1575" s="236"/>
    </row>
    <row r="1576" spans="1:18" ht="38.25" hidden="1">
      <c r="A1576" s="16" t="s">
        <v>341</v>
      </c>
      <c r="B1576" s="14">
        <v>793</v>
      </c>
      <c r="C1576" s="15" t="s">
        <v>69</v>
      </c>
      <c r="D1576" s="15" t="s">
        <v>70</v>
      </c>
      <c r="E1576" s="15" t="s">
        <v>376</v>
      </c>
      <c r="F1576" s="15" t="s">
        <v>342</v>
      </c>
      <c r="G1576" s="74"/>
      <c r="H1576" s="74"/>
      <c r="I1576" s="74"/>
      <c r="J1576" s="209"/>
    </row>
    <row r="1577" spans="1:18" ht="25.5" customHeight="1">
      <c r="A1577" s="16" t="s">
        <v>664</v>
      </c>
      <c r="B1577" s="14">
        <v>793</v>
      </c>
      <c r="C1577" s="15" t="s">
        <v>69</v>
      </c>
      <c r="D1577" s="15" t="s">
        <v>70</v>
      </c>
      <c r="E1577" s="15" t="s">
        <v>687</v>
      </c>
      <c r="F1577" s="15"/>
      <c r="G1577" s="74">
        <f t="shared" ref="G1577:I1578" si="430">G1578</f>
        <v>280789</v>
      </c>
      <c r="H1577" s="74">
        <f t="shared" si="430"/>
        <v>307174</v>
      </c>
      <c r="I1577" s="74">
        <f t="shared" si="430"/>
        <v>335221</v>
      </c>
      <c r="J1577" s="209"/>
    </row>
    <row r="1578" spans="1:18" ht="15.75" customHeight="1">
      <c r="A1578" s="16" t="s">
        <v>359</v>
      </c>
      <c r="B1578" s="14">
        <v>793</v>
      </c>
      <c r="C1578" s="15" t="s">
        <v>69</v>
      </c>
      <c r="D1578" s="15" t="s">
        <v>70</v>
      </c>
      <c r="E1578" s="15" t="s">
        <v>687</v>
      </c>
      <c r="F1578" s="15" t="s">
        <v>149</v>
      </c>
      <c r="G1578" s="74">
        <f t="shared" si="430"/>
        <v>280789</v>
      </c>
      <c r="H1578" s="74">
        <f t="shared" si="430"/>
        <v>307174</v>
      </c>
      <c r="I1578" s="74">
        <f t="shared" si="430"/>
        <v>335221</v>
      </c>
      <c r="J1578" s="209"/>
    </row>
    <row r="1579" spans="1:18" ht="36" customHeight="1">
      <c r="A1579" s="16" t="s">
        <v>673</v>
      </c>
      <c r="B1579" s="14">
        <v>793</v>
      </c>
      <c r="C1579" s="15" t="s">
        <v>69</v>
      </c>
      <c r="D1579" s="15" t="s">
        <v>70</v>
      </c>
      <c r="E1579" s="15" t="s">
        <v>687</v>
      </c>
      <c r="F1579" s="15" t="s">
        <v>672</v>
      </c>
      <c r="G1579" s="74">
        <v>280789</v>
      </c>
      <c r="H1579" s="74">
        <v>307174</v>
      </c>
      <c r="I1579" s="74">
        <v>335221</v>
      </c>
      <c r="J1579" s="209"/>
    </row>
    <row r="1580" spans="1:18" ht="26.25" customHeight="1">
      <c r="A1580" s="16" t="s">
        <v>169</v>
      </c>
      <c r="B1580" s="14">
        <v>793</v>
      </c>
      <c r="C1580" s="15" t="s">
        <v>69</v>
      </c>
      <c r="D1580" s="15" t="s">
        <v>70</v>
      </c>
      <c r="E1580" s="15" t="s">
        <v>234</v>
      </c>
      <c r="F1580" s="15"/>
      <c r="G1580" s="74">
        <f>G1581</f>
        <v>20000</v>
      </c>
      <c r="H1580" s="74">
        <f>H1581</f>
        <v>0</v>
      </c>
      <c r="I1580" s="74">
        <f>I1581</f>
        <v>0</v>
      </c>
      <c r="J1580" s="209"/>
    </row>
    <row r="1581" spans="1:18" ht="29.25" customHeight="1">
      <c r="A1581" s="16" t="s">
        <v>169</v>
      </c>
      <c r="B1581" s="14">
        <v>793</v>
      </c>
      <c r="C1581" s="15" t="s">
        <v>69</v>
      </c>
      <c r="D1581" s="15" t="s">
        <v>70</v>
      </c>
      <c r="E1581" s="15" t="s">
        <v>276</v>
      </c>
      <c r="F1581" s="15"/>
      <c r="G1581" s="74">
        <f>G1583</f>
        <v>20000</v>
      </c>
      <c r="H1581" s="74">
        <f>H1583</f>
        <v>0</v>
      </c>
      <c r="I1581" s="74">
        <f>I1583</f>
        <v>0</v>
      </c>
      <c r="J1581" s="209"/>
    </row>
    <row r="1582" spans="1:18" ht="25.5" customHeight="1">
      <c r="A1582" s="16" t="s">
        <v>359</v>
      </c>
      <c r="B1582" s="14">
        <v>793</v>
      </c>
      <c r="C1582" s="15" t="s">
        <v>69</v>
      </c>
      <c r="D1582" s="15" t="s">
        <v>70</v>
      </c>
      <c r="E1582" s="15" t="s">
        <v>276</v>
      </c>
      <c r="F1582" s="15" t="s">
        <v>149</v>
      </c>
      <c r="G1582" s="74">
        <f>G1583</f>
        <v>20000</v>
      </c>
      <c r="H1582" s="74">
        <f>H1583</f>
        <v>0</v>
      </c>
      <c r="I1582" s="74">
        <f>I1583</f>
        <v>0</v>
      </c>
      <c r="J1582" s="209"/>
    </row>
    <row r="1583" spans="1:18" ht="30.75" customHeight="1">
      <c r="A1583" s="16" t="s">
        <v>152</v>
      </c>
      <c r="B1583" s="14">
        <v>793</v>
      </c>
      <c r="C1583" s="15" t="s">
        <v>69</v>
      </c>
      <c r="D1583" s="15" t="s">
        <v>70</v>
      </c>
      <c r="E1583" s="15" t="s">
        <v>276</v>
      </c>
      <c r="F1583" s="15" t="s">
        <v>151</v>
      </c>
      <c r="G1583" s="74">
        <v>20000</v>
      </c>
      <c r="H1583" s="74">
        <v>0</v>
      </c>
      <c r="I1583" s="74">
        <v>0</v>
      </c>
      <c r="J1583" s="209"/>
    </row>
    <row r="1584" spans="1:18" s="28" customFormat="1" ht="24.75" hidden="1" customHeight="1">
      <c r="A1584" s="37" t="s">
        <v>169</v>
      </c>
      <c r="B1584" s="14">
        <v>793</v>
      </c>
      <c r="C1584" s="15" t="s">
        <v>69</v>
      </c>
      <c r="D1584" s="15" t="s">
        <v>70</v>
      </c>
      <c r="E1584" s="15" t="s">
        <v>234</v>
      </c>
      <c r="F1584" s="39"/>
      <c r="G1584" s="74">
        <f t="shared" ref="G1584:I1584" si="431">G1585</f>
        <v>0</v>
      </c>
      <c r="H1584" s="74">
        <f t="shared" si="431"/>
        <v>0</v>
      </c>
      <c r="I1584" s="74">
        <f t="shared" si="431"/>
        <v>0</v>
      </c>
      <c r="J1584" s="209"/>
      <c r="K1584" s="236"/>
      <c r="L1584" s="236"/>
      <c r="M1584" s="236"/>
      <c r="N1584" s="236"/>
      <c r="O1584" s="236"/>
      <c r="P1584" s="236"/>
      <c r="Q1584" s="236"/>
      <c r="R1584" s="236"/>
    </row>
    <row r="1585" spans="1:18" ht="25.5" hidden="1">
      <c r="A1585" s="37" t="s">
        <v>169</v>
      </c>
      <c r="B1585" s="14">
        <v>793</v>
      </c>
      <c r="C1585" s="15" t="s">
        <v>69</v>
      </c>
      <c r="D1585" s="15" t="s">
        <v>70</v>
      </c>
      <c r="E1585" s="15" t="s">
        <v>276</v>
      </c>
      <c r="F1585" s="15"/>
      <c r="G1585" s="74">
        <f>G1586+G1588</f>
        <v>0</v>
      </c>
      <c r="H1585" s="74">
        <f>H1586+H1588</f>
        <v>0</v>
      </c>
      <c r="I1585" s="74">
        <f>I1586+I1588</f>
        <v>0</v>
      </c>
      <c r="J1585" s="209"/>
    </row>
    <row r="1586" spans="1:18" hidden="1">
      <c r="A1586" s="16"/>
      <c r="B1586" s="14">
        <v>793</v>
      </c>
      <c r="C1586" s="15" t="s">
        <v>69</v>
      </c>
      <c r="D1586" s="15" t="s">
        <v>70</v>
      </c>
      <c r="E1586" s="15" t="s">
        <v>276</v>
      </c>
      <c r="F1586" s="15"/>
      <c r="G1586" s="74"/>
      <c r="H1586" s="74"/>
      <c r="I1586" s="74"/>
      <c r="J1586" s="209"/>
    </row>
    <row r="1587" spans="1:18" ht="30.75" hidden="1" customHeight="1">
      <c r="A1587" s="16"/>
      <c r="B1587" s="14">
        <v>793</v>
      </c>
      <c r="C1587" s="15" t="s">
        <v>69</v>
      </c>
      <c r="D1587" s="15" t="s">
        <v>70</v>
      </c>
      <c r="E1587" s="15" t="s">
        <v>276</v>
      </c>
      <c r="F1587" s="15"/>
      <c r="G1587" s="74"/>
      <c r="H1587" s="74"/>
      <c r="I1587" s="74"/>
      <c r="J1587" s="209"/>
    </row>
    <row r="1588" spans="1:18" ht="24" hidden="1" customHeight="1">
      <c r="A1588" s="159" t="s">
        <v>148</v>
      </c>
      <c r="B1588" s="14">
        <v>793</v>
      </c>
      <c r="C1588" s="15" t="s">
        <v>69</v>
      </c>
      <c r="D1588" s="15" t="s">
        <v>70</v>
      </c>
      <c r="E1588" s="15" t="s">
        <v>276</v>
      </c>
      <c r="F1588" s="15" t="s">
        <v>149</v>
      </c>
      <c r="G1588" s="74">
        <f>G1589</f>
        <v>0</v>
      </c>
      <c r="H1588" s="74">
        <f>H1589</f>
        <v>0</v>
      </c>
      <c r="I1588" s="74">
        <f>I1589</f>
        <v>0</v>
      </c>
      <c r="J1588" s="209"/>
    </row>
    <row r="1589" spans="1:18" ht="18" hidden="1" customHeight="1">
      <c r="A1589" s="16" t="s">
        <v>150</v>
      </c>
      <c r="B1589" s="14">
        <v>793</v>
      </c>
      <c r="C1589" s="15" t="s">
        <v>69</v>
      </c>
      <c r="D1589" s="15" t="s">
        <v>70</v>
      </c>
      <c r="E1589" s="15" t="s">
        <v>276</v>
      </c>
      <c r="F1589" s="15" t="s">
        <v>151</v>
      </c>
      <c r="G1589" s="74"/>
      <c r="H1589" s="74"/>
      <c r="I1589" s="74"/>
      <c r="J1589" s="209"/>
    </row>
    <row r="1590" spans="1:18">
      <c r="A1590" s="13" t="s">
        <v>153</v>
      </c>
      <c r="B1590" s="14">
        <v>793</v>
      </c>
      <c r="C1590" s="15" t="s">
        <v>69</v>
      </c>
      <c r="D1590" s="15" t="s">
        <v>54</v>
      </c>
      <c r="E1590" s="15"/>
      <c r="F1590" s="15"/>
      <c r="G1590" s="74">
        <f>G1596+G1592</f>
        <v>33976660.369999997</v>
      </c>
      <c r="H1590" s="74">
        <f t="shared" ref="H1590:I1590" si="432">H1596+H1592</f>
        <v>6425176.1399999997</v>
      </c>
      <c r="I1590" s="74">
        <f t="shared" si="432"/>
        <v>32396333.240000002</v>
      </c>
      <c r="J1590" s="209"/>
    </row>
    <row r="1591" spans="1:18" s="32" customFormat="1" ht="12.75" hidden="1" customHeight="1">
      <c r="A1591" s="11"/>
      <c r="B1591" s="14"/>
      <c r="C1591" s="7"/>
      <c r="D1591" s="15"/>
      <c r="E1591" s="15"/>
      <c r="F1591" s="15"/>
      <c r="G1591" s="74"/>
      <c r="H1591" s="74"/>
      <c r="I1591" s="74"/>
      <c r="J1591" s="209"/>
      <c r="K1591" s="235"/>
      <c r="L1591" s="235"/>
      <c r="M1591" s="235"/>
      <c r="N1591" s="235"/>
      <c r="O1591" s="235"/>
      <c r="P1591" s="235"/>
      <c r="Q1591" s="235"/>
      <c r="R1591" s="235"/>
    </row>
    <row r="1592" spans="1:18" s="32" customFormat="1" ht="30.75" customHeight="1">
      <c r="A1592" s="125" t="s">
        <v>471</v>
      </c>
      <c r="B1592" s="14">
        <v>793</v>
      </c>
      <c r="C1592" s="15" t="s">
        <v>69</v>
      </c>
      <c r="D1592" s="15" t="s">
        <v>54</v>
      </c>
      <c r="E1592" s="15" t="s">
        <v>205</v>
      </c>
      <c r="F1592" s="15"/>
      <c r="G1592" s="74">
        <f>G1593+G329+G326</f>
        <v>3685500</v>
      </c>
      <c r="H1592" s="74">
        <f>H1593+H329</f>
        <v>0</v>
      </c>
      <c r="I1592" s="74">
        <f>I1593+I329</f>
        <v>0</v>
      </c>
      <c r="J1592" s="209"/>
      <c r="K1592" s="235"/>
      <c r="L1592" s="235"/>
      <c r="M1592" s="235"/>
      <c r="N1592" s="235"/>
      <c r="O1592" s="235"/>
      <c r="P1592" s="235"/>
      <c r="Q1592" s="235"/>
      <c r="R1592" s="235"/>
    </row>
    <row r="1593" spans="1:18" ht="33" customHeight="1">
      <c r="A1593" s="16" t="s">
        <v>185</v>
      </c>
      <c r="B1593" s="14">
        <v>793</v>
      </c>
      <c r="C1593" s="15" t="s">
        <v>69</v>
      </c>
      <c r="D1593" s="15" t="s">
        <v>54</v>
      </c>
      <c r="E1593" s="15" t="s">
        <v>411</v>
      </c>
      <c r="F1593" s="15"/>
      <c r="G1593" s="74">
        <f t="shared" ref="G1593:I1594" si="433">G1594</f>
        <v>3685500</v>
      </c>
      <c r="H1593" s="74">
        <f t="shared" si="433"/>
        <v>0</v>
      </c>
      <c r="I1593" s="74">
        <f t="shared" si="433"/>
        <v>0</v>
      </c>
      <c r="J1593" s="209"/>
    </row>
    <row r="1594" spans="1:18" ht="33" customHeight="1">
      <c r="A1594" s="16" t="s">
        <v>148</v>
      </c>
      <c r="B1594" s="14">
        <v>793</v>
      </c>
      <c r="C1594" s="15" t="s">
        <v>69</v>
      </c>
      <c r="D1594" s="15" t="s">
        <v>54</v>
      </c>
      <c r="E1594" s="15" t="s">
        <v>411</v>
      </c>
      <c r="F1594" s="15" t="s">
        <v>149</v>
      </c>
      <c r="G1594" s="74">
        <f t="shared" si="433"/>
        <v>3685500</v>
      </c>
      <c r="H1594" s="74">
        <f t="shared" si="433"/>
        <v>0</v>
      </c>
      <c r="I1594" s="74">
        <f t="shared" si="433"/>
        <v>0</v>
      </c>
      <c r="J1594" s="209"/>
    </row>
    <row r="1595" spans="1:18" ht="33" customHeight="1">
      <c r="A1595" s="16" t="s">
        <v>150</v>
      </c>
      <c r="B1595" s="14">
        <v>793</v>
      </c>
      <c r="C1595" s="15" t="s">
        <v>69</v>
      </c>
      <c r="D1595" s="15" t="s">
        <v>54</v>
      </c>
      <c r="E1595" s="15" t="s">
        <v>411</v>
      </c>
      <c r="F1595" s="15" t="s">
        <v>151</v>
      </c>
      <c r="G1595" s="74">
        <f>5699991.57-2014491.57</f>
        <v>3685500</v>
      </c>
      <c r="H1595" s="74">
        <v>0</v>
      </c>
      <c r="I1595" s="74">
        <v>0</v>
      </c>
      <c r="J1595" s="209"/>
    </row>
    <row r="1596" spans="1:18" s="46" customFormat="1" ht="25.5">
      <c r="A1596" s="16" t="s">
        <v>487</v>
      </c>
      <c r="B1596" s="14">
        <v>793</v>
      </c>
      <c r="C1596" s="15" t="s">
        <v>69</v>
      </c>
      <c r="D1596" s="15" t="s">
        <v>54</v>
      </c>
      <c r="E1596" s="15" t="s">
        <v>287</v>
      </c>
      <c r="F1596" s="15"/>
      <c r="G1596" s="74">
        <f>G1597+G1603+G1600</f>
        <v>30291160.369999997</v>
      </c>
      <c r="H1596" s="74">
        <f>H1597+H1603+H1600</f>
        <v>6425176.1399999997</v>
      </c>
      <c r="I1596" s="74">
        <f>I1597+I1603+I1600</f>
        <v>32396333.240000002</v>
      </c>
      <c r="J1596" s="209"/>
      <c r="K1596" s="254"/>
      <c r="L1596" s="254"/>
      <c r="M1596" s="254"/>
      <c r="N1596" s="254"/>
      <c r="O1596" s="254"/>
      <c r="P1596" s="254"/>
      <c r="Q1596" s="254"/>
      <c r="R1596" s="254"/>
    </row>
    <row r="1597" spans="1:18" ht="58.5" customHeight="1">
      <c r="A1597" s="84" t="s">
        <v>289</v>
      </c>
      <c r="B1597" s="14">
        <v>793</v>
      </c>
      <c r="C1597" s="15" t="s">
        <v>69</v>
      </c>
      <c r="D1597" s="15" t="s">
        <v>54</v>
      </c>
      <c r="E1597" s="15" t="s">
        <v>288</v>
      </c>
      <c r="F1597" s="15"/>
      <c r="G1597" s="74">
        <f>G1598</f>
        <v>5925317.3300000001</v>
      </c>
      <c r="H1597" s="74">
        <f t="shared" ref="H1597:I1597" si="434">H1598</f>
        <v>6237176.1399999997</v>
      </c>
      <c r="I1597" s="74">
        <f t="shared" si="434"/>
        <v>6237176.1399999997</v>
      </c>
      <c r="J1597" s="209"/>
    </row>
    <row r="1598" spans="1:18" ht="38.25">
      <c r="A1598" s="16" t="s">
        <v>348</v>
      </c>
      <c r="B1598" s="14">
        <v>793</v>
      </c>
      <c r="C1598" s="15" t="s">
        <v>69</v>
      </c>
      <c r="D1598" s="15" t="s">
        <v>54</v>
      </c>
      <c r="E1598" s="15" t="s">
        <v>288</v>
      </c>
      <c r="F1598" s="15" t="s">
        <v>349</v>
      </c>
      <c r="G1598" s="74">
        <f>G1599</f>
        <v>5925317.3300000001</v>
      </c>
      <c r="H1598" s="74">
        <f>H1599</f>
        <v>6237176.1399999997</v>
      </c>
      <c r="I1598" s="74">
        <f>I1599</f>
        <v>6237176.1399999997</v>
      </c>
      <c r="J1598" s="209"/>
    </row>
    <row r="1599" spans="1:18">
      <c r="A1599" s="16" t="s">
        <v>350</v>
      </c>
      <c r="B1599" s="14">
        <v>793</v>
      </c>
      <c r="C1599" s="15" t="s">
        <v>69</v>
      </c>
      <c r="D1599" s="15" t="s">
        <v>54</v>
      </c>
      <c r="E1599" s="15" t="s">
        <v>288</v>
      </c>
      <c r="F1599" s="15" t="s">
        <v>351</v>
      </c>
      <c r="G1599" s="74">
        <v>5925317.3300000001</v>
      </c>
      <c r="H1599" s="74">
        <v>6237176.1399999997</v>
      </c>
      <c r="I1599" s="74">
        <v>6237176.1399999997</v>
      </c>
      <c r="J1599" s="209"/>
    </row>
    <row r="1600" spans="1:18" ht="55.5" customHeight="1">
      <c r="A1600" s="84" t="s">
        <v>290</v>
      </c>
      <c r="B1600" s="14">
        <v>793</v>
      </c>
      <c r="C1600" s="15" t="s">
        <v>69</v>
      </c>
      <c r="D1600" s="15" t="s">
        <v>54</v>
      </c>
      <c r="E1600" s="15" t="s">
        <v>374</v>
      </c>
      <c r="F1600" s="15"/>
      <c r="G1600" s="74">
        <f t="shared" ref="G1600:I1601" si="435">G1601</f>
        <v>24177843.039999999</v>
      </c>
      <c r="H1600" s="74">
        <f t="shared" si="435"/>
        <v>0</v>
      </c>
      <c r="I1600" s="74">
        <f t="shared" si="435"/>
        <v>25971157.100000001</v>
      </c>
      <c r="J1600" s="209"/>
    </row>
    <row r="1601" spans="1:18" ht="38.25">
      <c r="A1601" s="16" t="s">
        <v>348</v>
      </c>
      <c r="B1601" s="14">
        <v>793</v>
      </c>
      <c r="C1601" s="15" t="s">
        <v>69</v>
      </c>
      <c r="D1601" s="15" t="s">
        <v>54</v>
      </c>
      <c r="E1601" s="15" t="s">
        <v>374</v>
      </c>
      <c r="F1601" s="15" t="s">
        <v>349</v>
      </c>
      <c r="G1601" s="74">
        <f t="shared" si="435"/>
        <v>24177843.039999999</v>
      </c>
      <c r="H1601" s="74">
        <f t="shared" si="435"/>
        <v>0</v>
      </c>
      <c r="I1601" s="74">
        <f t="shared" si="435"/>
        <v>25971157.100000001</v>
      </c>
      <c r="J1601" s="209"/>
    </row>
    <row r="1602" spans="1:18">
      <c r="A1602" s="16" t="s">
        <v>350</v>
      </c>
      <c r="B1602" s="14">
        <v>793</v>
      </c>
      <c r="C1602" s="15" t="s">
        <v>69</v>
      </c>
      <c r="D1602" s="15" t="s">
        <v>54</v>
      </c>
      <c r="E1602" s="15" t="s">
        <v>374</v>
      </c>
      <c r="F1602" s="15" t="s">
        <v>351</v>
      </c>
      <c r="G1602" s="74">
        <v>24177843.039999999</v>
      </c>
      <c r="H1602" s="74">
        <v>0</v>
      </c>
      <c r="I1602" s="74">
        <v>25971157.100000001</v>
      </c>
      <c r="J1602" s="209"/>
    </row>
    <row r="1603" spans="1:18" s="18" customFormat="1" ht="25.5">
      <c r="A1603" s="16" t="s">
        <v>360</v>
      </c>
      <c r="B1603" s="14">
        <v>793</v>
      </c>
      <c r="C1603" s="15" t="s">
        <v>69</v>
      </c>
      <c r="D1603" s="15" t="s">
        <v>54</v>
      </c>
      <c r="E1603" s="15" t="s">
        <v>292</v>
      </c>
      <c r="F1603" s="15"/>
      <c r="G1603" s="74">
        <f t="shared" ref="G1603:I1604" si="436">G1604</f>
        <v>188000</v>
      </c>
      <c r="H1603" s="74">
        <f t="shared" si="436"/>
        <v>188000</v>
      </c>
      <c r="I1603" s="74">
        <f t="shared" si="436"/>
        <v>188000</v>
      </c>
      <c r="J1603" s="209"/>
      <c r="K1603" s="232"/>
      <c r="L1603" s="232"/>
      <c r="M1603" s="232"/>
      <c r="N1603" s="232"/>
      <c r="O1603" s="232"/>
      <c r="P1603" s="232"/>
      <c r="Q1603" s="232"/>
      <c r="R1603" s="232"/>
    </row>
    <row r="1604" spans="1:18" s="18" customFormat="1" ht="25.5">
      <c r="A1604" s="16" t="s">
        <v>358</v>
      </c>
      <c r="B1604" s="14">
        <v>793</v>
      </c>
      <c r="C1604" s="15" t="s">
        <v>69</v>
      </c>
      <c r="D1604" s="15" t="s">
        <v>54</v>
      </c>
      <c r="E1604" s="15" t="s">
        <v>292</v>
      </c>
      <c r="F1604" s="15" t="s">
        <v>149</v>
      </c>
      <c r="G1604" s="74">
        <f t="shared" si="436"/>
        <v>188000</v>
      </c>
      <c r="H1604" s="74">
        <f t="shared" si="436"/>
        <v>188000</v>
      </c>
      <c r="I1604" s="74">
        <f t="shared" si="436"/>
        <v>188000</v>
      </c>
      <c r="J1604" s="209"/>
      <c r="K1604" s="232"/>
      <c r="L1604" s="232"/>
      <c r="M1604" s="232"/>
      <c r="N1604" s="232"/>
      <c r="O1604" s="232"/>
      <c r="P1604" s="232"/>
      <c r="Q1604" s="232"/>
      <c r="R1604" s="232"/>
    </row>
    <row r="1605" spans="1:18" s="18" customFormat="1" ht="25.5">
      <c r="A1605" s="16" t="s">
        <v>355</v>
      </c>
      <c r="B1605" s="14">
        <v>793</v>
      </c>
      <c r="C1605" s="15" t="s">
        <v>69</v>
      </c>
      <c r="D1605" s="15" t="s">
        <v>54</v>
      </c>
      <c r="E1605" s="15" t="s">
        <v>292</v>
      </c>
      <c r="F1605" s="15" t="s">
        <v>356</v>
      </c>
      <c r="G1605" s="74">
        <v>188000</v>
      </c>
      <c r="H1605" s="74">
        <v>188000</v>
      </c>
      <c r="I1605" s="74">
        <v>188000</v>
      </c>
      <c r="J1605" s="209"/>
      <c r="K1605" s="232"/>
      <c r="L1605" s="232"/>
      <c r="M1605" s="232"/>
      <c r="N1605" s="232"/>
      <c r="O1605" s="232"/>
      <c r="P1605" s="232"/>
      <c r="Q1605" s="232"/>
      <c r="R1605" s="232"/>
    </row>
    <row r="1606" spans="1:18" s="32" customFormat="1" ht="17.25" customHeight="1">
      <c r="A1606" s="5" t="s">
        <v>361</v>
      </c>
      <c r="B1606" s="35">
        <v>793</v>
      </c>
      <c r="C1606" s="36" t="s">
        <v>72</v>
      </c>
      <c r="D1606" s="36"/>
      <c r="E1606" s="36"/>
      <c r="F1606" s="36"/>
      <c r="G1606" s="75">
        <f>G1622+G1607</f>
        <v>425360</v>
      </c>
      <c r="H1606" s="75">
        <f>H1622+H1607</f>
        <v>445360</v>
      </c>
      <c r="I1606" s="75">
        <f>I1622+I1607</f>
        <v>445360</v>
      </c>
      <c r="J1606" s="228"/>
      <c r="K1606" s="235"/>
      <c r="L1606" s="235"/>
      <c r="M1606" s="235"/>
      <c r="N1606" s="235"/>
      <c r="O1606" s="235"/>
      <c r="P1606" s="235"/>
      <c r="Q1606" s="235"/>
      <c r="R1606" s="235"/>
    </row>
    <row r="1607" spans="1:18" s="32" customFormat="1" ht="17.25" hidden="1" customHeight="1">
      <c r="A1607" s="132" t="s">
        <v>496</v>
      </c>
      <c r="B1607" s="14">
        <v>757</v>
      </c>
      <c r="C1607" s="15" t="s">
        <v>72</v>
      </c>
      <c r="D1607" s="15" t="s">
        <v>19</v>
      </c>
      <c r="E1607" s="36"/>
      <c r="F1607" s="36"/>
      <c r="G1607" s="75">
        <f>G1608+G1618</f>
        <v>0</v>
      </c>
      <c r="H1607" s="75">
        <f>H1608+H1618</f>
        <v>0</v>
      </c>
      <c r="I1607" s="75">
        <f>I1608+I1618</f>
        <v>0</v>
      </c>
      <c r="J1607" s="228"/>
      <c r="K1607" s="235"/>
      <c r="L1607" s="235"/>
      <c r="M1607" s="235"/>
      <c r="N1607" s="235"/>
      <c r="O1607" s="235"/>
      <c r="P1607" s="235"/>
      <c r="Q1607" s="235"/>
      <c r="R1607" s="235"/>
    </row>
    <row r="1608" spans="1:18" ht="27.75" hidden="1" customHeight="1">
      <c r="A1608" s="37" t="s">
        <v>485</v>
      </c>
      <c r="B1608" s="14">
        <v>757</v>
      </c>
      <c r="C1608" s="15" t="s">
        <v>72</v>
      </c>
      <c r="D1608" s="15" t="s">
        <v>19</v>
      </c>
      <c r="E1608" s="15" t="s">
        <v>195</v>
      </c>
      <c r="F1608" s="15"/>
      <c r="G1608" s="74">
        <f>G1610+G1613+G1615</f>
        <v>0</v>
      </c>
      <c r="H1608" s="74">
        <f>H1610+H1613+H1615</f>
        <v>0</v>
      </c>
      <c r="I1608" s="74">
        <f>I1610+I1613+I1615</f>
        <v>0</v>
      </c>
      <c r="J1608" s="209"/>
    </row>
    <row r="1609" spans="1:18" ht="19.5" hidden="1" customHeight="1">
      <c r="A1609" s="16" t="s">
        <v>32</v>
      </c>
      <c r="B1609" s="14">
        <v>757</v>
      </c>
      <c r="C1609" s="15" t="s">
        <v>72</v>
      </c>
      <c r="D1609" s="15" t="s">
        <v>19</v>
      </c>
      <c r="E1609" s="15" t="s">
        <v>40</v>
      </c>
      <c r="F1609" s="15" t="s">
        <v>33</v>
      </c>
      <c r="G1609" s="74"/>
      <c r="H1609" s="74"/>
      <c r="I1609" s="74"/>
      <c r="J1609" s="209"/>
    </row>
    <row r="1610" spans="1:18" ht="39" hidden="1" customHeight="1">
      <c r="A1610" s="16" t="s">
        <v>112</v>
      </c>
      <c r="B1610" s="14">
        <v>757</v>
      </c>
      <c r="C1610" s="15" t="s">
        <v>72</v>
      </c>
      <c r="D1610" s="15" t="s">
        <v>19</v>
      </c>
      <c r="E1610" s="15" t="s">
        <v>196</v>
      </c>
      <c r="F1610" s="15"/>
      <c r="G1610" s="74">
        <f>G1611</f>
        <v>0</v>
      </c>
      <c r="H1610" s="74">
        <f t="shared" ref="H1610:I1610" si="437">H1611</f>
        <v>0</v>
      </c>
      <c r="I1610" s="74">
        <f t="shared" si="437"/>
        <v>0</v>
      </c>
      <c r="J1610" s="209"/>
    </row>
    <row r="1611" spans="1:18" ht="25.5" hidden="1">
      <c r="A1611" s="16" t="s">
        <v>30</v>
      </c>
      <c r="B1611" s="14">
        <v>757</v>
      </c>
      <c r="C1611" s="15" t="s">
        <v>72</v>
      </c>
      <c r="D1611" s="15" t="s">
        <v>19</v>
      </c>
      <c r="E1611" s="15" t="s">
        <v>196</v>
      </c>
      <c r="F1611" s="15" t="s">
        <v>31</v>
      </c>
      <c r="G1611" s="74">
        <f>G1612</f>
        <v>0</v>
      </c>
      <c r="H1611" s="74">
        <f>H1612</f>
        <v>0</v>
      </c>
      <c r="I1611" s="74">
        <f>I1612</f>
        <v>0</v>
      </c>
      <c r="J1611" s="209"/>
    </row>
    <row r="1612" spans="1:18" ht="19.5" hidden="1" customHeight="1">
      <c r="A1612" s="16" t="s">
        <v>32</v>
      </c>
      <c r="B1612" s="14">
        <v>757</v>
      </c>
      <c r="C1612" s="15" t="s">
        <v>72</v>
      </c>
      <c r="D1612" s="15" t="s">
        <v>19</v>
      </c>
      <c r="E1612" s="15" t="s">
        <v>196</v>
      </c>
      <c r="F1612" s="15" t="s">
        <v>33</v>
      </c>
      <c r="G1612" s="74"/>
      <c r="H1612" s="74"/>
      <c r="I1612" s="74"/>
      <c r="J1612" s="209"/>
    </row>
    <row r="1613" spans="1:18" s="32" customFormat="1" ht="25.5" hidden="1" customHeight="1">
      <c r="A1613" s="16" t="s">
        <v>30</v>
      </c>
      <c r="B1613" s="14">
        <v>757</v>
      </c>
      <c r="C1613" s="15" t="s">
        <v>72</v>
      </c>
      <c r="D1613" s="15" t="s">
        <v>19</v>
      </c>
      <c r="E1613" s="15" t="s">
        <v>547</v>
      </c>
      <c r="F1613" s="15" t="s">
        <v>31</v>
      </c>
      <c r="G1613" s="74">
        <f>G1614</f>
        <v>0</v>
      </c>
      <c r="H1613" s="74">
        <v>0</v>
      </c>
      <c r="I1613" s="74">
        <v>0</v>
      </c>
      <c r="J1613" s="209"/>
      <c r="K1613" s="235"/>
      <c r="L1613" s="235"/>
      <c r="M1613" s="235"/>
      <c r="N1613" s="235"/>
      <c r="O1613" s="235"/>
      <c r="P1613" s="235"/>
      <c r="Q1613" s="235"/>
      <c r="R1613" s="235"/>
    </row>
    <row r="1614" spans="1:18" s="32" customFormat="1" ht="17.25" hidden="1" customHeight="1">
      <c r="A1614" s="16" t="s">
        <v>32</v>
      </c>
      <c r="B1614" s="14">
        <v>757</v>
      </c>
      <c r="C1614" s="15" t="s">
        <v>72</v>
      </c>
      <c r="D1614" s="15" t="s">
        <v>19</v>
      </c>
      <c r="E1614" s="15" t="s">
        <v>547</v>
      </c>
      <c r="F1614" s="15" t="s">
        <v>33</v>
      </c>
      <c r="G1614" s="74"/>
      <c r="H1614" s="74">
        <v>0</v>
      </c>
      <c r="I1614" s="74">
        <v>0</v>
      </c>
      <c r="J1614" s="209"/>
      <c r="K1614" s="235"/>
      <c r="L1614" s="235"/>
      <c r="M1614" s="235"/>
      <c r="N1614" s="235"/>
      <c r="O1614" s="235"/>
      <c r="P1614" s="235"/>
      <c r="Q1614" s="235"/>
      <c r="R1614" s="235"/>
    </row>
    <row r="1615" spans="1:18" s="32" customFormat="1" ht="65.25" hidden="1" customHeight="1">
      <c r="A1615" s="16" t="s">
        <v>616</v>
      </c>
      <c r="B1615" s="14">
        <v>757</v>
      </c>
      <c r="C1615" s="15" t="s">
        <v>72</v>
      </c>
      <c r="D1615" s="15" t="s">
        <v>19</v>
      </c>
      <c r="E1615" s="15" t="s">
        <v>615</v>
      </c>
      <c r="F1615" s="15"/>
      <c r="G1615" s="74">
        <f>G1616</f>
        <v>0</v>
      </c>
      <c r="H1615" s="74">
        <f t="shared" ref="H1615:I1615" si="438">H1616</f>
        <v>0</v>
      </c>
      <c r="I1615" s="74">
        <f t="shared" si="438"/>
        <v>0</v>
      </c>
      <c r="J1615" s="209"/>
      <c r="K1615" s="235"/>
      <c r="L1615" s="235"/>
      <c r="M1615" s="235"/>
      <c r="N1615" s="235"/>
      <c r="O1615" s="235"/>
      <c r="P1615" s="235"/>
      <c r="Q1615" s="235"/>
      <c r="R1615" s="235"/>
    </row>
    <row r="1616" spans="1:18" s="32" customFormat="1" ht="25.5" hidden="1" customHeight="1">
      <c r="A1616" s="16" t="s">
        <v>30</v>
      </c>
      <c r="B1616" s="14">
        <v>757</v>
      </c>
      <c r="C1616" s="15" t="s">
        <v>72</v>
      </c>
      <c r="D1616" s="15" t="s">
        <v>19</v>
      </c>
      <c r="E1616" s="15" t="s">
        <v>615</v>
      </c>
      <c r="F1616" s="15" t="s">
        <v>31</v>
      </c>
      <c r="G1616" s="74">
        <f>G1617</f>
        <v>0</v>
      </c>
      <c r="H1616" s="74">
        <v>0</v>
      </c>
      <c r="I1616" s="74">
        <v>0</v>
      </c>
      <c r="J1616" s="209"/>
      <c r="K1616" s="235"/>
      <c r="L1616" s="235"/>
      <c r="M1616" s="235"/>
      <c r="N1616" s="235"/>
      <c r="O1616" s="235"/>
      <c r="P1616" s="235"/>
      <c r="Q1616" s="235"/>
      <c r="R1616" s="235"/>
    </row>
    <row r="1617" spans="1:18" s="32" customFormat="1" ht="17.25" hidden="1" customHeight="1">
      <c r="A1617" s="16" t="s">
        <v>32</v>
      </c>
      <c r="B1617" s="14">
        <v>757</v>
      </c>
      <c r="C1617" s="15" t="s">
        <v>72</v>
      </c>
      <c r="D1617" s="15" t="s">
        <v>19</v>
      </c>
      <c r="E1617" s="15" t="s">
        <v>615</v>
      </c>
      <c r="F1617" s="15" t="s">
        <v>33</v>
      </c>
      <c r="G1617" s="74"/>
      <c r="H1617" s="74">
        <v>0</v>
      </c>
      <c r="I1617" s="74">
        <v>0</v>
      </c>
      <c r="J1617" s="209"/>
      <c r="K1617" s="235"/>
      <c r="L1617" s="235"/>
      <c r="M1617" s="235"/>
      <c r="N1617" s="235"/>
      <c r="O1617" s="235"/>
      <c r="P1617" s="235"/>
      <c r="Q1617" s="235"/>
      <c r="R1617" s="235"/>
    </row>
    <row r="1618" spans="1:18" s="18" customFormat="1" ht="25.5" hidden="1">
      <c r="A1618" s="16" t="s">
        <v>475</v>
      </c>
      <c r="B1618" s="14">
        <v>757</v>
      </c>
      <c r="C1618" s="15" t="s">
        <v>72</v>
      </c>
      <c r="D1618" s="15" t="s">
        <v>19</v>
      </c>
      <c r="E1618" s="15" t="s">
        <v>263</v>
      </c>
      <c r="F1618" s="15"/>
      <c r="G1618" s="74">
        <f>G1619</f>
        <v>0</v>
      </c>
      <c r="H1618" s="74">
        <f t="shared" ref="H1618:I1620" si="439">H1619</f>
        <v>0</v>
      </c>
      <c r="I1618" s="74">
        <f t="shared" si="439"/>
        <v>0</v>
      </c>
      <c r="J1618" s="209"/>
      <c r="K1618" s="232"/>
      <c r="L1618" s="232"/>
      <c r="M1618" s="232"/>
      <c r="N1618" s="232"/>
      <c r="O1618" s="232"/>
      <c r="P1618" s="232"/>
      <c r="Q1618" s="232"/>
      <c r="R1618" s="232"/>
    </row>
    <row r="1619" spans="1:18" s="18" customFormat="1" ht="25.5" hidden="1">
      <c r="A1619" s="16" t="s">
        <v>474</v>
      </c>
      <c r="B1619" s="14">
        <v>757</v>
      </c>
      <c r="C1619" s="15" t="s">
        <v>72</v>
      </c>
      <c r="D1619" s="15" t="s">
        <v>19</v>
      </c>
      <c r="E1619" s="15" t="s">
        <v>446</v>
      </c>
      <c r="F1619" s="15"/>
      <c r="G1619" s="74">
        <f>G1620</f>
        <v>0</v>
      </c>
      <c r="H1619" s="74">
        <f t="shared" si="439"/>
        <v>0</v>
      </c>
      <c r="I1619" s="74">
        <f t="shared" si="439"/>
        <v>0</v>
      </c>
      <c r="J1619" s="209"/>
      <c r="K1619" s="232"/>
      <c r="L1619" s="232"/>
      <c r="M1619" s="232"/>
      <c r="N1619" s="232"/>
      <c r="O1619" s="232"/>
      <c r="P1619" s="232"/>
      <c r="Q1619" s="232"/>
      <c r="R1619" s="232"/>
    </row>
    <row r="1620" spans="1:18" s="18" customFormat="1" ht="25.5" hidden="1">
      <c r="A1620" s="16" t="s">
        <v>96</v>
      </c>
      <c r="B1620" s="14">
        <v>757</v>
      </c>
      <c r="C1620" s="15" t="s">
        <v>72</v>
      </c>
      <c r="D1620" s="15" t="s">
        <v>19</v>
      </c>
      <c r="E1620" s="15" t="s">
        <v>446</v>
      </c>
      <c r="F1620" s="15" t="s">
        <v>349</v>
      </c>
      <c r="G1620" s="74">
        <f>G1621</f>
        <v>0</v>
      </c>
      <c r="H1620" s="74">
        <f t="shared" si="439"/>
        <v>0</v>
      </c>
      <c r="I1620" s="74">
        <f t="shared" si="439"/>
        <v>0</v>
      </c>
      <c r="J1620" s="209"/>
      <c r="K1620" s="232"/>
      <c r="L1620" s="232"/>
      <c r="M1620" s="232"/>
      <c r="N1620" s="232"/>
      <c r="O1620" s="232"/>
      <c r="P1620" s="232"/>
      <c r="Q1620" s="232"/>
      <c r="R1620" s="232"/>
    </row>
    <row r="1621" spans="1:18" s="18" customFormat="1" ht="89.25" hidden="1">
      <c r="A1621" s="50" t="s">
        <v>421</v>
      </c>
      <c r="B1621" s="14">
        <v>757</v>
      </c>
      <c r="C1621" s="15" t="s">
        <v>72</v>
      </c>
      <c r="D1621" s="15" t="s">
        <v>19</v>
      </c>
      <c r="E1621" s="15" t="s">
        <v>446</v>
      </c>
      <c r="F1621" s="15" t="s">
        <v>420</v>
      </c>
      <c r="G1621" s="74">
        <f>50000-50000</f>
        <v>0</v>
      </c>
      <c r="H1621" s="74"/>
      <c r="I1621" s="74"/>
      <c r="J1621" s="209"/>
      <c r="K1621" s="232"/>
      <c r="L1621" s="232"/>
      <c r="M1621" s="232"/>
      <c r="N1621" s="232"/>
      <c r="O1621" s="232"/>
      <c r="P1621" s="232"/>
      <c r="Q1621" s="232"/>
      <c r="R1621" s="232"/>
    </row>
    <row r="1622" spans="1:18" s="33" customFormat="1" ht="15" customHeight="1">
      <c r="A1622" s="16" t="s">
        <v>71</v>
      </c>
      <c r="B1622" s="14">
        <v>793</v>
      </c>
      <c r="C1622" s="15" t="s">
        <v>72</v>
      </c>
      <c r="D1622" s="15" t="s">
        <v>28</v>
      </c>
      <c r="E1622" s="39"/>
      <c r="F1622" s="39"/>
      <c r="G1622" s="29">
        <f>G1623</f>
        <v>425360</v>
      </c>
      <c r="H1622" s="29">
        <f>H1623+H1237</f>
        <v>445360</v>
      </c>
      <c r="I1622" s="29">
        <f>I1623+I1237</f>
        <v>445360</v>
      </c>
      <c r="J1622" s="227"/>
      <c r="K1622" s="243"/>
      <c r="L1622" s="243"/>
      <c r="M1622" s="243"/>
      <c r="N1622" s="243"/>
      <c r="O1622" s="243"/>
      <c r="P1622" s="243"/>
      <c r="Q1622" s="243"/>
      <c r="R1622" s="243"/>
    </row>
    <row r="1623" spans="1:18" s="28" customFormat="1" ht="28.5" customHeight="1">
      <c r="A1623" s="37" t="s">
        <v>485</v>
      </c>
      <c r="B1623" s="14">
        <v>793</v>
      </c>
      <c r="C1623" s="15" t="s">
        <v>72</v>
      </c>
      <c r="D1623" s="15" t="s">
        <v>28</v>
      </c>
      <c r="E1623" s="15" t="s">
        <v>195</v>
      </c>
      <c r="F1623" s="15"/>
      <c r="G1623" s="74">
        <f>G1624+G1627+G1630</f>
        <v>425360</v>
      </c>
      <c r="H1623" s="74">
        <f t="shared" ref="H1623:I1623" si="440">H1624+H1627+H1630</f>
        <v>445360</v>
      </c>
      <c r="I1623" s="74">
        <f t="shared" si="440"/>
        <v>445360</v>
      </c>
      <c r="J1623" s="209"/>
      <c r="K1623" s="236"/>
      <c r="L1623" s="236"/>
      <c r="M1623" s="236"/>
      <c r="N1623" s="236"/>
      <c r="O1623" s="236"/>
      <c r="P1623" s="236"/>
      <c r="Q1623" s="236"/>
      <c r="R1623" s="236"/>
    </row>
    <row r="1624" spans="1:18" s="28" customFormat="1" ht="27.75" customHeight="1">
      <c r="A1624" s="37" t="s">
        <v>73</v>
      </c>
      <c r="B1624" s="14">
        <v>793</v>
      </c>
      <c r="C1624" s="15" t="s">
        <v>72</v>
      </c>
      <c r="D1624" s="15" t="s">
        <v>28</v>
      </c>
      <c r="E1624" s="15" t="s">
        <v>206</v>
      </c>
      <c r="F1624" s="15"/>
      <c r="G1624" s="74">
        <f>G1625</f>
        <v>425360</v>
      </c>
      <c r="H1624" s="74">
        <f t="shared" ref="H1624:I1624" si="441">H1625</f>
        <v>445360</v>
      </c>
      <c r="I1624" s="74">
        <f t="shared" si="441"/>
        <v>445360</v>
      </c>
      <c r="J1624" s="209"/>
      <c r="K1624" s="236"/>
      <c r="L1624" s="236"/>
      <c r="M1624" s="236"/>
      <c r="N1624" s="236"/>
      <c r="O1624" s="236"/>
      <c r="P1624" s="236"/>
      <c r="Q1624" s="236"/>
      <c r="R1624" s="236"/>
    </row>
    <row r="1625" spans="1:18" s="32" customFormat="1" ht="28.5" customHeight="1">
      <c r="A1625" s="16" t="s">
        <v>36</v>
      </c>
      <c r="B1625" s="14">
        <v>793</v>
      </c>
      <c r="C1625" s="15" t="s">
        <v>72</v>
      </c>
      <c r="D1625" s="15" t="s">
        <v>28</v>
      </c>
      <c r="E1625" s="15" t="s">
        <v>206</v>
      </c>
      <c r="F1625" s="15" t="s">
        <v>37</v>
      </c>
      <c r="G1625" s="74">
        <f>G1626</f>
        <v>425360</v>
      </c>
      <c r="H1625" s="74">
        <f>H1626</f>
        <v>445360</v>
      </c>
      <c r="I1625" s="74">
        <f>I1626</f>
        <v>445360</v>
      </c>
      <c r="J1625" s="209"/>
      <c r="K1625" s="235"/>
      <c r="L1625" s="235"/>
      <c r="M1625" s="235"/>
      <c r="N1625" s="235"/>
      <c r="O1625" s="235"/>
      <c r="P1625" s="235"/>
      <c r="Q1625" s="235"/>
      <c r="R1625" s="235"/>
    </row>
    <row r="1626" spans="1:18" s="32" customFormat="1" ht="25.5">
      <c r="A1626" s="16" t="s">
        <v>38</v>
      </c>
      <c r="B1626" s="14">
        <v>793</v>
      </c>
      <c r="C1626" s="15" t="s">
        <v>72</v>
      </c>
      <c r="D1626" s="15" t="s">
        <v>28</v>
      </c>
      <c r="E1626" s="15" t="s">
        <v>206</v>
      </c>
      <c r="F1626" s="15" t="s">
        <v>39</v>
      </c>
      <c r="G1626" s="74">
        <f>445360-20000</f>
        <v>425360</v>
      </c>
      <c r="H1626" s="74">
        <v>445360</v>
      </c>
      <c r="I1626" s="74">
        <v>445360</v>
      </c>
      <c r="J1626" s="209"/>
      <c r="K1626" s="237"/>
      <c r="L1626" s="235"/>
      <c r="M1626" s="235"/>
      <c r="N1626" s="235"/>
      <c r="O1626" s="235"/>
      <c r="P1626" s="235"/>
      <c r="Q1626" s="235"/>
      <c r="R1626" s="235"/>
    </row>
    <row r="1627" spans="1:18" s="28" customFormat="1" ht="51" hidden="1" customHeight="1">
      <c r="A1627" s="37"/>
      <c r="B1627" s="14"/>
      <c r="C1627" s="15"/>
      <c r="D1627" s="15"/>
      <c r="E1627" s="15"/>
      <c r="F1627" s="15"/>
      <c r="G1627" s="74"/>
      <c r="H1627" s="74"/>
      <c r="I1627" s="74"/>
      <c r="J1627" s="209"/>
      <c r="K1627" s="236"/>
      <c r="L1627" s="236"/>
      <c r="M1627" s="236"/>
      <c r="N1627" s="236"/>
      <c r="O1627" s="236"/>
      <c r="P1627" s="236"/>
      <c r="Q1627" s="236"/>
      <c r="R1627" s="236"/>
    </row>
    <row r="1628" spans="1:18" s="32" customFormat="1" ht="28.5" hidden="1" customHeight="1">
      <c r="A1628" s="16"/>
      <c r="B1628" s="14"/>
      <c r="C1628" s="15"/>
      <c r="D1628" s="15"/>
      <c r="E1628" s="15"/>
      <c r="F1628" s="15"/>
      <c r="G1628" s="74"/>
      <c r="H1628" s="74"/>
      <c r="I1628" s="74"/>
      <c r="J1628" s="209"/>
      <c r="K1628" s="235"/>
      <c r="L1628" s="235"/>
      <c r="M1628" s="235"/>
      <c r="N1628" s="235"/>
      <c r="O1628" s="235"/>
      <c r="P1628" s="235"/>
      <c r="Q1628" s="235"/>
      <c r="R1628" s="235"/>
    </row>
    <row r="1629" spans="1:18" s="32" customFormat="1" hidden="1">
      <c r="A1629" s="16"/>
      <c r="B1629" s="14"/>
      <c r="C1629" s="15"/>
      <c r="D1629" s="15"/>
      <c r="E1629" s="15"/>
      <c r="F1629" s="15"/>
      <c r="G1629" s="74"/>
      <c r="H1629" s="74"/>
      <c r="I1629" s="74"/>
      <c r="J1629" s="209"/>
      <c r="K1629" s="237"/>
      <c r="L1629" s="235"/>
      <c r="M1629" s="235"/>
      <c r="N1629" s="235"/>
      <c r="O1629" s="235"/>
      <c r="P1629" s="235"/>
      <c r="Q1629" s="235"/>
      <c r="R1629" s="235"/>
    </row>
    <row r="1630" spans="1:18" s="28" customFormat="1" ht="51" hidden="1" customHeight="1">
      <c r="A1630" s="37"/>
      <c r="B1630" s="14"/>
      <c r="C1630" s="15"/>
      <c r="D1630" s="15"/>
      <c r="E1630" s="15"/>
      <c r="F1630" s="15"/>
      <c r="G1630" s="74"/>
      <c r="H1630" s="74"/>
      <c r="I1630" s="74"/>
      <c r="J1630" s="209"/>
      <c r="K1630" s="236"/>
      <c r="L1630" s="236"/>
      <c r="M1630" s="236"/>
      <c r="N1630" s="236"/>
      <c r="O1630" s="236"/>
      <c r="P1630" s="236"/>
      <c r="Q1630" s="236"/>
      <c r="R1630" s="236"/>
    </row>
    <row r="1631" spans="1:18" s="32" customFormat="1" ht="28.5" hidden="1" customHeight="1">
      <c r="A1631" s="16"/>
      <c r="B1631" s="14"/>
      <c r="C1631" s="15"/>
      <c r="D1631" s="15"/>
      <c r="E1631" s="15"/>
      <c r="F1631" s="15"/>
      <c r="G1631" s="74"/>
      <c r="H1631" s="74"/>
      <c r="I1631" s="74"/>
      <c r="J1631" s="209"/>
      <c r="K1631" s="235"/>
      <c r="L1631" s="235"/>
      <c r="M1631" s="235"/>
      <c r="N1631" s="235"/>
      <c r="O1631" s="235"/>
      <c r="P1631" s="235"/>
      <c r="Q1631" s="235"/>
      <c r="R1631" s="235"/>
    </row>
    <row r="1632" spans="1:18" s="32" customFormat="1" hidden="1">
      <c r="A1632" s="16"/>
      <c r="B1632" s="14"/>
      <c r="C1632" s="15"/>
      <c r="D1632" s="15"/>
      <c r="E1632" s="15"/>
      <c r="F1632" s="15"/>
      <c r="G1632" s="74"/>
      <c r="H1632" s="74"/>
      <c r="I1632" s="74"/>
      <c r="J1632" s="209"/>
      <c r="K1632" s="237"/>
      <c r="L1632" s="235"/>
      <c r="M1632" s="235"/>
      <c r="N1632" s="235"/>
      <c r="O1632" s="235"/>
      <c r="P1632" s="235"/>
      <c r="Q1632" s="235"/>
      <c r="R1632" s="235"/>
    </row>
    <row r="1633" spans="1:18" ht="25.5">
      <c r="A1633" s="54" t="s">
        <v>301</v>
      </c>
      <c r="B1633" s="19">
        <v>793</v>
      </c>
      <c r="C1633" s="7" t="s">
        <v>23</v>
      </c>
      <c r="D1633" s="7"/>
      <c r="E1633" s="7"/>
      <c r="F1633" s="7"/>
      <c r="G1633" s="38">
        <f t="shared" ref="G1633:G1638" si="442">G1634</f>
        <v>5130000</v>
      </c>
      <c r="H1633" s="38">
        <f t="shared" ref="H1633:I1638" si="443">H1634</f>
        <v>5130000</v>
      </c>
      <c r="I1633" s="38">
        <f t="shared" si="443"/>
        <v>5130000</v>
      </c>
      <c r="J1633" s="223"/>
    </row>
    <row r="1634" spans="1:18" ht="28.5" customHeight="1">
      <c r="A1634" s="13" t="s">
        <v>302</v>
      </c>
      <c r="B1634" s="14">
        <v>793</v>
      </c>
      <c r="C1634" s="15" t="s">
        <v>23</v>
      </c>
      <c r="D1634" s="15" t="s">
        <v>19</v>
      </c>
      <c r="E1634" s="36"/>
      <c r="F1634" s="36"/>
      <c r="G1634" s="74">
        <f t="shared" si="442"/>
        <v>5130000</v>
      </c>
      <c r="H1634" s="74">
        <f t="shared" si="443"/>
        <v>5130000</v>
      </c>
      <c r="I1634" s="74">
        <f t="shared" si="443"/>
        <v>5130000</v>
      </c>
      <c r="J1634" s="209"/>
    </row>
    <row r="1635" spans="1:18" s="28" customFormat="1" ht="38.25">
      <c r="A1635" s="16" t="s">
        <v>443</v>
      </c>
      <c r="B1635" s="14">
        <v>793</v>
      </c>
      <c r="C1635" s="15" t="s">
        <v>23</v>
      </c>
      <c r="D1635" s="15" t="s">
        <v>19</v>
      </c>
      <c r="E1635" s="15" t="s">
        <v>230</v>
      </c>
      <c r="F1635" s="39"/>
      <c r="G1635" s="74">
        <f t="shared" si="442"/>
        <v>5130000</v>
      </c>
      <c r="H1635" s="74">
        <f t="shared" si="443"/>
        <v>5130000</v>
      </c>
      <c r="I1635" s="74">
        <f t="shared" si="443"/>
        <v>5130000</v>
      </c>
      <c r="J1635" s="209"/>
      <c r="K1635" s="236"/>
      <c r="L1635" s="236"/>
      <c r="M1635" s="236"/>
      <c r="N1635" s="236"/>
      <c r="O1635" s="236"/>
      <c r="P1635" s="236"/>
      <c r="Q1635" s="236"/>
      <c r="R1635" s="236"/>
    </row>
    <row r="1636" spans="1:18" s="28" customFormat="1" ht="25.5">
      <c r="A1636" s="16" t="s">
        <v>303</v>
      </c>
      <c r="B1636" s="14">
        <v>793</v>
      </c>
      <c r="C1636" s="15" t="s">
        <v>23</v>
      </c>
      <c r="D1636" s="15" t="s">
        <v>19</v>
      </c>
      <c r="E1636" s="15" t="s">
        <v>236</v>
      </c>
      <c r="F1636" s="39"/>
      <c r="G1636" s="74">
        <f t="shared" si="442"/>
        <v>5130000</v>
      </c>
      <c r="H1636" s="74">
        <f t="shared" si="443"/>
        <v>5130000</v>
      </c>
      <c r="I1636" s="74">
        <f t="shared" si="443"/>
        <v>5130000</v>
      </c>
      <c r="J1636" s="209"/>
      <c r="K1636" s="236"/>
      <c r="L1636" s="236"/>
      <c r="M1636" s="236"/>
      <c r="N1636" s="236"/>
      <c r="O1636" s="236"/>
      <c r="P1636" s="236"/>
      <c r="Q1636" s="236"/>
      <c r="R1636" s="236"/>
    </row>
    <row r="1637" spans="1:18">
      <c r="A1637" s="16" t="s">
        <v>304</v>
      </c>
      <c r="B1637" s="14">
        <v>793</v>
      </c>
      <c r="C1637" s="15" t="s">
        <v>23</v>
      </c>
      <c r="D1637" s="15" t="s">
        <v>19</v>
      </c>
      <c r="E1637" s="15" t="s">
        <v>237</v>
      </c>
      <c r="F1637" s="15"/>
      <c r="G1637" s="74">
        <f t="shared" si="442"/>
        <v>5130000</v>
      </c>
      <c r="H1637" s="74">
        <f t="shared" si="443"/>
        <v>5130000</v>
      </c>
      <c r="I1637" s="74">
        <f t="shared" si="443"/>
        <v>5130000</v>
      </c>
      <c r="J1637" s="209"/>
    </row>
    <row r="1638" spans="1:18" ht="25.5">
      <c r="A1638" s="16" t="s">
        <v>305</v>
      </c>
      <c r="B1638" s="14">
        <v>793</v>
      </c>
      <c r="C1638" s="15" t="s">
        <v>23</v>
      </c>
      <c r="D1638" s="15" t="s">
        <v>19</v>
      </c>
      <c r="E1638" s="15" t="s">
        <v>237</v>
      </c>
      <c r="F1638" s="15" t="s">
        <v>306</v>
      </c>
      <c r="G1638" s="74">
        <f t="shared" si="442"/>
        <v>5130000</v>
      </c>
      <c r="H1638" s="74">
        <f t="shared" si="443"/>
        <v>5130000</v>
      </c>
      <c r="I1638" s="74">
        <f t="shared" si="443"/>
        <v>5130000</v>
      </c>
      <c r="J1638" s="209"/>
    </row>
    <row r="1639" spans="1:18">
      <c r="A1639" s="16" t="s">
        <v>307</v>
      </c>
      <c r="B1639" s="14">
        <v>793</v>
      </c>
      <c r="C1639" s="15" t="s">
        <v>23</v>
      </c>
      <c r="D1639" s="15" t="s">
        <v>19</v>
      </c>
      <c r="E1639" s="15" t="s">
        <v>237</v>
      </c>
      <c r="F1639" s="15" t="s">
        <v>308</v>
      </c>
      <c r="G1639" s="74">
        <v>5130000</v>
      </c>
      <c r="H1639" s="74">
        <v>5130000</v>
      </c>
      <c r="I1639" s="74">
        <v>5130000</v>
      </c>
      <c r="J1639" s="209"/>
    </row>
    <row r="1640" spans="1:18" s="148" customFormat="1">
      <c r="A1640" s="141" t="s">
        <v>74</v>
      </c>
      <c r="B1640" s="138"/>
      <c r="C1640" s="139"/>
      <c r="D1640" s="139"/>
      <c r="E1640" s="139"/>
      <c r="F1640" s="139"/>
      <c r="G1640" s="140">
        <f>G1044++G1182+G1261+G1548+G1343+G1633+G1361+G1532+G1606+G1511</f>
        <v>455393939.5</v>
      </c>
      <c r="H1640" s="140">
        <f>H1044++H1182+H1261+H1548+H1343+H1633+H1361+H1532+H1606+H1511</f>
        <v>596942805.65999997</v>
      </c>
      <c r="I1640" s="140">
        <f>I1044++I1182+I1261+I1548+I1343+I1633+I1361+I1532+I1606+I1511</f>
        <v>361463525.53999996</v>
      </c>
      <c r="J1640" s="224"/>
      <c r="K1640" s="240"/>
      <c r="L1640" s="240"/>
      <c r="M1640" s="239"/>
      <c r="N1640" s="239"/>
      <c r="O1640" s="239"/>
      <c r="P1640" s="239"/>
      <c r="Q1640" s="240"/>
      <c r="R1640" s="239"/>
    </row>
    <row r="1641" spans="1:18" s="148" customFormat="1" hidden="1">
      <c r="A1641" s="141"/>
      <c r="B1641" s="138"/>
      <c r="C1641" s="139"/>
      <c r="D1641" s="139"/>
      <c r="E1641" s="139"/>
      <c r="F1641" s="139"/>
      <c r="G1641" s="140"/>
      <c r="H1641" s="140"/>
      <c r="I1641" s="140"/>
      <c r="J1641" s="224"/>
      <c r="K1641" s="240"/>
      <c r="L1641" s="240"/>
      <c r="M1641" s="239"/>
      <c r="N1641" s="239"/>
      <c r="O1641" s="239"/>
      <c r="P1641" s="239"/>
      <c r="Q1641" s="240"/>
      <c r="R1641" s="239"/>
    </row>
    <row r="1642" spans="1:18" s="148" customFormat="1" hidden="1">
      <c r="A1642" s="141"/>
      <c r="B1642" s="138"/>
      <c r="C1642" s="139"/>
      <c r="D1642" s="139"/>
      <c r="E1642" s="139"/>
      <c r="F1642" s="139"/>
      <c r="G1642" s="140"/>
      <c r="H1642" s="140"/>
      <c r="I1642" s="140"/>
      <c r="J1642" s="224"/>
      <c r="K1642" s="240"/>
      <c r="L1642" s="240"/>
      <c r="M1642" s="239"/>
      <c r="N1642" s="239"/>
      <c r="O1642" s="239"/>
      <c r="P1642" s="240"/>
      <c r="Q1642" s="240"/>
      <c r="R1642" s="239"/>
    </row>
    <row r="1643" spans="1:18" s="148" customFormat="1" hidden="1">
      <c r="A1643" s="141"/>
      <c r="B1643" s="138"/>
      <c r="C1643" s="139"/>
      <c r="D1643" s="139"/>
      <c r="E1643" s="139"/>
      <c r="F1643" s="139"/>
      <c r="G1643" s="140"/>
      <c r="H1643" s="140"/>
      <c r="I1643" s="140"/>
      <c r="J1643" s="224"/>
      <c r="K1643" s="240"/>
      <c r="L1643" s="240"/>
      <c r="M1643" s="239"/>
      <c r="N1643" s="239"/>
      <c r="O1643" s="239"/>
      <c r="P1643" s="240"/>
      <c r="Q1643" s="240"/>
      <c r="R1643" s="239"/>
    </row>
    <row r="1644" spans="1:18" s="148" customFormat="1" hidden="1">
      <c r="A1644" s="141"/>
      <c r="B1644" s="138"/>
      <c r="C1644" s="139"/>
      <c r="D1644" s="139"/>
      <c r="E1644" s="139"/>
      <c r="F1644" s="139"/>
      <c r="G1644" s="140"/>
      <c r="H1644" s="140"/>
      <c r="I1644" s="140"/>
      <c r="J1644" s="224"/>
      <c r="K1644" s="240"/>
      <c r="L1644" s="240"/>
      <c r="M1644" s="239"/>
      <c r="N1644" s="239"/>
      <c r="O1644" s="239"/>
      <c r="P1644" s="239"/>
      <c r="Q1644" s="240"/>
      <c r="R1644" s="239"/>
    </row>
    <row r="1645" spans="1:18" s="148" customFormat="1" hidden="1">
      <c r="A1645" s="141"/>
      <c r="B1645" s="138"/>
      <c r="C1645" s="139"/>
      <c r="D1645" s="139"/>
      <c r="E1645" s="139"/>
      <c r="F1645" s="139"/>
      <c r="G1645" s="140"/>
      <c r="H1645" s="140"/>
      <c r="I1645" s="140"/>
      <c r="J1645" s="224"/>
      <c r="K1645" s="240"/>
      <c r="L1645" s="240"/>
      <c r="M1645" s="239"/>
      <c r="N1645" s="239"/>
      <c r="O1645" s="239"/>
      <c r="P1645" s="239"/>
      <c r="Q1645" s="240"/>
      <c r="R1645" s="239"/>
    </row>
    <row r="1646" spans="1:18" s="148" customFormat="1" hidden="1">
      <c r="A1646" s="141"/>
      <c r="B1646" s="138"/>
      <c r="C1646" s="139"/>
      <c r="D1646" s="139"/>
      <c r="E1646" s="139"/>
      <c r="F1646" s="139"/>
      <c r="G1646" s="140"/>
      <c r="H1646" s="140"/>
      <c r="I1646" s="140"/>
      <c r="J1646" s="224"/>
      <c r="K1646" s="240"/>
      <c r="L1646" s="240"/>
      <c r="M1646" s="239"/>
      <c r="N1646" s="239"/>
      <c r="O1646" s="239"/>
      <c r="P1646" s="239"/>
      <c r="Q1646" s="240"/>
      <c r="R1646" s="239"/>
    </row>
    <row r="1647" spans="1:18" s="148" customFormat="1" hidden="1">
      <c r="A1647" s="141"/>
      <c r="B1647" s="138"/>
      <c r="C1647" s="139"/>
      <c r="D1647" s="139"/>
      <c r="E1647" s="139"/>
      <c r="F1647" s="139"/>
      <c r="G1647" s="140"/>
      <c r="H1647" s="140"/>
      <c r="I1647" s="140"/>
      <c r="J1647" s="224"/>
      <c r="K1647" s="240"/>
      <c r="L1647" s="240"/>
      <c r="M1647" s="239"/>
      <c r="N1647" s="239"/>
      <c r="O1647" s="239"/>
      <c r="P1647" s="239"/>
      <c r="Q1647" s="240"/>
      <c r="R1647" s="239"/>
    </row>
    <row r="1648" spans="1:18" s="148" customFormat="1" hidden="1">
      <c r="A1648" s="141"/>
      <c r="B1648" s="138"/>
      <c r="C1648" s="139"/>
      <c r="D1648" s="139"/>
      <c r="E1648" s="139"/>
      <c r="F1648" s="139"/>
      <c r="G1648" s="204"/>
      <c r="H1648" s="140"/>
      <c r="I1648" s="140"/>
      <c r="J1648" s="224"/>
      <c r="K1648" s="240"/>
      <c r="L1648" s="240"/>
      <c r="M1648" s="239"/>
      <c r="N1648" s="239"/>
      <c r="O1648" s="239"/>
      <c r="P1648" s="239"/>
      <c r="Q1648" s="240"/>
      <c r="R1648" s="239"/>
    </row>
    <row r="1649" spans="1:18" s="148" customFormat="1" hidden="1">
      <c r="A1649" s="141"/>
      <c r="B1649" s="138"/>
      <c r="C1649" s="139"/>
      <c r="D1649" s="139"/>
      <c r="E1649" s="139"/>
      <c r="F1649" s="139"/>
      <c r="G1649" s="140"/>
      <c r="H1649" s="140"/>
      <c r="I1649" s="140"/>
      <c r="J1649" s="224"/>
      <c r="K1649" s="240"/>
      <c r="L1649" s="240"/>
      <c r="M1649" s="239"/>
      <c r="N1649" s="239"/>
      <c r="O1649" s="239"/>
      <c r="P1649" s="239"/>
      <c r="Q1649" s="240"/>
      <c r="R1649" s="239"/>
    </row>
    <row r="1650" spans="1:18" s="105" customFormat="1" ht="25.5">
      <c r="A1650" s="98" t="s">
        <v>995</v>
      </c>
      <c r="B1650" s="91">
        <v>794</v>
      </c>
      <c r="C1650" s="97"/>
      <c r="D1650" s="97"/>
      <c r="E1650" s="97"/>
      <c r="F1650" s="97"/>
      <c r="G1650" s="96"/>
      <c r="H1650" s="96"/>
      <c r="I1650" s="96"/>
      <c r="J1650" s="229"/>
      <c r="K1650" s="241"/>
      <c r="L1650" s="218"/>
      <c r="M1650" s="218"/>
      <c r="N1650" s="218"/>
      <c r="O1650" s="218"/>
      <c r="P1650" s="218"/>
      <c r="Q1650" s="241"/>
      <c r="R1650" s="218"/>
    </row>
    <row r="1651" spans="1:18">
      <c r="A1651" s="59" t="s">
        <v>18</v>
      </c>
      <c r="B1651" s="19">
        <v>794</v>
      </c>
      <c r="C1651" s="7" t="s">
        <v>19</v>
      </c>
      <c r="D1651" s="7"/>
      <c r="E1651" s="7"/>
      <c r="F1651" s="7"/>
      <c r="G1651" s="38">
        <f>G1652+G1671</f>
        <v>3254488.71</v>
      </c>
      <c r="H1651" s="38">
        <f>H1652+H1671</f>
        <v>3280281.71</v>
      </c>
      <c r="I1651" s="38">
        <f>I1652+I1671</f>
        <v>3306331.71</v>
      </c>
      <c r="J1651" s="223"/>
    </row>
    <row r="1652" spans="1:18" ht="38.25">
      <c r="A1652" s="16" t="s">
        <v>362</v>
      </c>
      <c r="B1652" s="14">
        <v>794</v>
      </c>
      <c r="C1652" s="15" t="s">
        <v>19</v>
      </c>
      <c r="D1652" s="15" t="s">
        <v>70</v>
      </c>
      <c r="E1652" s="15"/>
      <c r="F1652" s="15"/>
      <c r="G1652" s="74">
        <f>G1653</f>
        <v>3254488.71</v>
      </c>
      <c r="H1652" s="74">
        <f>H1653</f>
        <v>3280281.71</v>
      </c>
      <c r="I1652" s="74">
        <f>I1653</f>
        <v>3306331.71</v>
      </c>
      <c r="J1652" s="209"/>
      <c r="K1652" s="241"/>
      <c r="L1652" s="241"/>
    </row>
    <row r="1653" spans="1:18" s="46" customFormat="1">
      <c r="A1653" s="16" t="s">
        <v>363</v>
      </c>
      <c r="B1653" s="14">
        <v>794</v>
      </c>
      <c r="C1653" s="15" t="s">
        <v>19</v>
      </c>
      <c r="D1653" s="15" t="s">
        <v>70</v>
      </c>
      <c r="E1653" s="15" t="s">
        <v>264</v>
      </c>
      <c r="F1653" s="15"/>
      <c r="G1653" s="74">
        <f>G1654+G1658+G1662</f>
        <v>3254488.71</v>
      </c>
      <c r="H1653" s="74">
        <f>H1654+H1658+H1662</f>
        <v>3280281.71</v>
      </c>
      <c r="I1653" s="74">
        <f>I1654+I1658+I1662</f>
        <v>3306331.71</v>
      </c>
      <c r="J1653" s="209"/>
      <c r="K1653" s="254"/>
      <c r="L1653" s="254"/>
      <c r="M1653" s="254"/>
      <c r="N1653" s="254"/>
      <c r="O1653" s="254"/>
      <c r="P1653" s="254"/>
      <c r="Q1653" s="254"/>
      <c r="R1653" s="254"/>
    </row>
    <row r="1654" spans="1:18" s="33" customFormat="1" ht="25.5">
      <c r="A1654" s="16" t="s">
        <v>364</v>
      </c>
      <c r="B1654" s="14">
        <v>794</v>
      </c>
      <c r="C1654" s="15" t="s">
        <v>19</v>
      </c>
      <c r="D1654" s="15" t="s">
        <v>70</v>
      </c>
      <c r="E1654" s="15" t="s">
        <v>265</v>
      </c>
      <c r="F1654" s="39"/>
      <c r="G1654" s="74">
        <f t="shared" ref="G1654:I1656" si="444">G1655</f>
        <v>1176097</v>
      </c>
      <c r="H1654" s="74">
        <f t="shared" si="444"/>
        <v>1187858</v>
      </c>
      <c r="I1654" s="74">
        <f t="shared" si="444"/>
        <v>1199736</v>
      </c>
      <c r="J1654" s="209"/>
      <c r="K1654" s="243"/>
      <c r="L1654" s="243"/>
      <c r="M1654" s="243"/>
      <c r="N1654" s="243"/>
      <c r="O1654" s="243"/>
      <c r="P1654" s="243"/>
      <c r="Q1654" s="243"/>
      <c r="R1654" s="243"/>
    </row>
    <row r="1655" spans="1:18" s="33" customFormat="1" ht="25.5">
      <c r="A1655" s="16" t="s">
        <v>76</v>
      </c>
      <c r="B1655" s="14">
        <v>794</v>
      </c>
      <c r="C1655" s="15" t="s">
        <v>19</v>
      </c>
      <c r="D1655" s="15" t="s">
        <v>70</v>
      </c>
      <c r="E1655" s="15" t="s">
        <v>266</v>
      </c>
      <c r="F1655" s="15"/>
      <c r="G1655" s="74">
        <f t="shared" si="444"/>
        <v>1176097</v>
      </c>
      <c r="H1655" s="74">
        <f t="shared" si="444"/>
        <v>1187858</v>
      </c>
      <c r="I1655" s="74">
        <f t="shared" si="444"/>
        <v>1199736</v>
      </c>
      <c r="J1655" s="209"/>
      <c r="K1655" s="243"/>
      <c r="L1655" s="243"/>
      <c r="M1655" s="243"/>
      <c r="N1655" s="243"/>
      <c r="O1655" s="243"/>
      <c r="P1655" s="243"/>
      <c r="Q1655" s="243"/>
      <c r="R1655" s="243"/>
    </row>
    <row r="1656" spans="1:18" s="33" customFormat="1" ht="63.75">
      <c r="A1656" s="56" t="s">
        <v>55</v>
      </c>
      <c r="B1656" s="14">
        <v>794</v>
      </c>
      <c r="C1656" s="15" t="s">
        <v>19</v>
      </c>
      <c r="D1656" s="15" t="s">
        <v>70</v>
      </c>
      <c r="E1656" s="15" t="s">
        <v>266</v>
      </c>
      <c r="F1656" s="15" t="s">
        <v>58</v>
      </c>
      <c r="G1656" s="74">
        <f t="shared" si="444"/>
        <v>1176097</v>
      </c>
      <c r="H1656" s="74">
        <f t="shared" si="444"/>
        <v>1187858</v>
      </c>
      <c r="I1656" s="74">
        <f t="shared" si="444"/>
        <v>1199736</v>
      </c>
      <c r="J1656" s="209"/>
      <c r="K1656" s="243"/>
      <c r="L1656" s="243"/>
      <c r="M1656" s="243"/>
      <c r="N1656" s="243"/>
      <c r="O1656" s="243"/>
      <c r="P1656" s="243"/>
      <c r="Q1656" s="243"/>
      <c r="R1656" s="243"/>
    </row>
    <row r="1657" spans="1:18" ht="25.5">
      <c r="A1657" s="56" t="s">
        <v>56</v>
      </c>
      <c r="B1657" s="14">
        <v>794</v>
      </c>
      <c r="C1657" s="15" t="s">
        <v>19</v>
      </c>
      <c r="D1657" s="15" t="s">
        <v>70</v>
      </c>
      <c r="E1657" s="15" t="s">
        <v>266</v>
      </c>
      <c r="F1657" s="15" t="s">
        <v>59</v>
      </c>
      <c r="G1657" s="74">
        <v>1176097</v>
      </c>
      <c r="H1657" s="74">
        <f>912333+275525</f>
        <v>1187858</v>
      </c>
      <c r="I1657" s="74">
        <f>921456+278280</f>
        <v>1199736</v>
      </c>
      <c r="J1657" s="209"/>
    </row>
    <row r="1658" spans="1:18" s="33" customFormat="1" ht="25.5">
      <c r="A1658" s="16" t="s">
        <v>365</v>
      </c>
      <c r="B1658" s="14">
        <v>794</v>
      </c>
      <c r="C1658" s="15" t="s">
        <v>19</v>
      </c>
      <c r="D1658" s="15" t="s">
        <v>70</v>
      </c>
      <c r="E1658" s="15" t="s">
        <v>267</v>
      </c>
      <c r="F1658" s="39"/>
      <c r="G1658" s="74">
        <f t="shared" ref="G1658:I1660" si="445">G1659</f>
        <v>505512</v>
      </c>
      <c r="H1658" s="74">
        <f t="shared" si="445"/>
        <v>505512</v>
      </c>
      <c r="I1658" s="74">
        <f t="shared" si="445"/>
        <v>505512</v>
      </c>
      <c r="J1658" s="209"/>
      <c r="K1658" s="243"/>
      <c r="L1658" s="243"/>
      <c r="M1658" s="243"/>
      <c r="N1658" s="243"/>
      <c r="O1658" s="243"/>
      <c r="P1658" s="243"/>
      <c r="Q1658" s="243"/>
      <c r="R1658" s="243"/>
    </row>
    <row r="1659" spans="1:18" s="33" customFormat="1" ht="25.5">
      <c r="A1659" s="16" t="s">
        <v>76</v>
      </c>
      <c r="B1659" s="14">
        <v>794</v>
      </c>
      <c r="C1659" s="15" t="s">
        <v>19</v>
      </c>
      <c r="D1659" s="15" t="s">
        <v>70</v>
      </c>
      <c r="E1659" s="15" t="s">
        <v>268</v>
      </c>
      <c r="F1659" s="15"/>
      <c r="G1659" s="74">
        <f t="shared" si="445"/>
        <v>505512</v>
      </c>
      <c r="H1659" s="74">
        <f t="shared" si="445"/>
        <v>505512</v>
      </c>
      <c r="I1659" s="74">
        <f t="shared" si="445"/>
        <v>505512</v>
      </c>
      <c r="J1659" s="209"/>
      <c r="K1659" s="243"/>
      <c r="L1659" s="243"/>
      <c r="M1659" s="243"/>
      <c r="N1659" s="243"/>
      <c r="O1659" s="243"/>
      <c r="P1659" s="243"/>
      <c r="Q1659" s="243"/>
      <c r="R1659" s="243"/>
    </row>
    <row r="1660" spans="1:18" s="33" customFormat="1" ht="63.75">
      <c r="A1660" s="56" t="s">
        <v>55</v>
      </c>
      <c r="B1660" s="14">
        <v>794</v>
      </c>
      <c r="C1660" s="15" t="s">
        <v>19</v>
      </c>
      <c r="D1660" s="15" t="s">
        <v>70</v>
      </c>
      <c r="E1660" s="15" t="s">
        <v>268</v>
      </c>
      <c r="F1660" s="15" t="s">
        <v>58</v>
      </c>
      <c r="G1660" s="74">
        <f t="shared" si="445"/>
        <v>505512</v>
      </c>
      <c r="H1660" s="74">
        <f t="shared" si="445"/>
        <v>505512</v>
      </c>
      <c r="I1660" s="74">
        <f t="shared" si="445"/>
        <v>505512</v>
      </c>
      <c r="J1660" s="209"/>
      <c r="K1660" s="253"/>
      <c r="L1660" s="243"/>
      <c r="M1660" s="243"/>
      <c r="N1660" s="243"/>
      <c r="O1660" s="243"/>
      <c r="P1660" s="243"/>
      <c r="Q1660" s="243"/>
      <c r="R1660" s="243"/>
    </row>
    <row r="1661" spans="1:18" s="33" customFormat="1" ht="25.5">
      <c r="A1661" s="56" t="s">
        <v>56</v>
      </c>
      <c r="B1661" s="14">
        <v>794</v>
      </c>
      <c r="C1661" s="15" t="s">
        <v>19</v>
      </c>
      <c r="D1661" s="15" t="s">
        <v>70</v>
      </c>
      <c r="E1661" s="15" t="s">
        <v>268</v>
      </c>
      <c r="F1661" s="15" t="s">
        <v>59</v>
      </c>
      <c r="G1661" s="74">
        <f>505512</f>
        <v>505512</v>
      </c>
      <c r="H1661" s="74">
        <f>505512</f>
        <v>505512</v>
      </c>
      <c r="I1661" s="74">
        <f>505512</f>
        <v>505512</v>
      </c>
      <c r="J1661" s="209"/>
      <c r="K1661" s="243"/>
      <c r="L1661" s="243"/>
      <c r="M1661" s="253"/>
      <c r="N1661" s="243"/>
      <c r="O1661" s="243"/>
      <c r="P1661" s="243"/>
      <c r="Q1661" s="243"/>
      <c r="R1661" s="243"/>
    </row>
    <row r="1662" spans="1:18" ht="25.5">
      <c r="A1662" s="56" t="s">
        <v>366</v>
      </c>
      <c r="B1662" s="14">
        <v>794</v>
      </c>
      <c r="C1662" s="15" t="s">
        <v>19</v>
      </c>
      <c r="D1662" s="15" t="s">
        <v>70</v>
      </c>
      <c r="E1662" s="15" t="s">
        <v>269</v>
      </c>
      <c r="F1662" s="15"/>
      <c r="G1662" s="74">
        <f>G1663</f>
        <v>1572879.71</v>
      </c>
      <c r="H1662" s="74">
        <f>H1663</f>
        <v>1586911.71</v>
      </c>
      <c r="I1662" s="74">
        <f>I1663</f>
        <v>1601083.71</v>
      </c>
      <c r="J1662" s="209"/>
      <c r="Q1662" s="243"/>
    </row>
    <row r="1663" spans="1:18" s="33" customFormat="1" ht="25.5">
      <c r="A1663" s="16" t="s">
        <v>76</v>
      </c>
      <c r="B1663" s="14">
        <v>794</v>
      </c>
      <c r="C1663" s="15" t="s">
        <v>19</v>
      </c>
      <c r="D1663" s="15" t="s">
        <v>70</v>
      </c>
      <c r="E1663" s="15" t="s">
        <v>270</v>
      </c>
      <c r="F1663" s="39"/>
      <c r="G1663" s="74">
        <f>G1664+G1666</f>
        <v>1572879.71</v>
      </c>
      <c r="H1663" s="74">
        <f t="shared" ref="H1663:I1663" si="446">H1664+H1666</f>
        <v>1586911.71</v>
      </c>
      <c r="I1663" s="74">
        <f t="shared" si="446"/>
        <v>1601083.71</v>
      </c>
      <c r="J1663" s="209"/>
      <c r="K1663" s="243"/>
      <c r="L1663" s="243"/>
      <c r="M1663" s="243"/>
      <c r="N1663" s="243"/>
      <c r="O1663" s="243"/>
      <c r="P1663" s="243"/>
      <c r="Q1663" s="243"/>
      <c r="R1663" s="243"/>
    </row>
    <row r="1664" spans="1:18" ht="63.75">
      <c r="A1664" s="56" t="s">
        <v>55</v>
      </c>
      <c r="B1664" s="14">
        <v>794</v>
      </c>
      <c r="C1664" s="15" t="s">
        <v>19</v>
      </c>
      <c r="D1664" s="15" t="s">
        <v>70</v>
      </c>
      <c r="E1664" s="15" t="s">
        <v>270</v>
      </c>
      <c r="F1664" s="15" t="s">
        <v>58</v>
      </c>
      <c r="G1664" s="74">
        <f>G1665</f>
        <v>1218379.71</v>
      </c>
      <c r="H1664" s="74">
        <f>H1665</f>
        <v>1232411.71</v>
      </c>
      <c r="I1664" s="74">
        <f>I1665</f>
        <v>1246583.71</v>
      </c>
      <c r="J1664" s="209"/>
      <c r="Q1664" s="243"/>
    </row>
    <row r="1665" spans="1:18" ht="25.5">
      <c r="A1665" s="56" t="s">
        <v>56</v>
      </c>
      <c r="B1665" s="14">
        <v>794</v>
      </c>
      <c r="C1665" s="15" t="s">
        <v>19</v>
      </c>
      <c r="D1665" s="15" t="s">
        <v>70</v>
      </c>
      <c r="E1665" s="15" t="s">
        <v>270</v>
      </c>
      <c r="F1665" s="15" t="s">
        <v>59</v>
      </c>
      <c r="G1665" s="74">
        <f>1569173-350793.29</f>
        <v>1218379.71</v>
      </c>
      <c r="H1665" s="74">
        <f>166000+1088483+328722-350793.29</f>
        <v>1232411.71</v>
      </c>
      <c r="I1665" s="74">
        <f>166000+1099368+332009-350793.29</f>
        <v>1246583.71</v>
      </c>
      <c r="J1665" s="209"/>
      <c r="Q1665" s="243"/>
    </row>
    <row r="1666" spans="1:18" ht="25.5">
      <c r="A1666" s="16" t="s">
        <v>36</v>
      </c>
      <c r="B1666" s="14">
        <v>794</v>
      </c>
      <c r="C1666" s="15" t="s">
        <v>19</v>
      </c>
      <c r="D1666" s="15" t="s">
        <v>70</v>
      </c>
      <c r="E1666" s="15" t="s">
        <v>270</v>
      </c>
      <c r="F1666" s="15" t="s">
        <v>37</v>
      </c>
      <c r="G1666" s="74">
        <f>G1667</f>
        <v>354500</v>
      </c>
      <c r="H1666" s="74">
        <f>H1667</f>
        <v>354500</v>
      </c>
      <c r="I1666" s="74">
        <f>I1667</f>
        <v>354500</v>
      </c>
      <c r="J1666" s="209"/>
      <c r="Q1666" s="243"/>
    </row>
    <row r="1667" spans="1:18" ht="25.5">
      <c r="A1667" s="16" t="s">
        <v>38</v>
      </c>
      <c r="B1667" s="14">
        <v>794</v>
      </c>
      <c r="C1667" s="15" t="s">
        <v>19</v>
      </c>
      <c r="D1667" s="15" t="s">
        <v>70</v>
      </c>
      <c r="E1667" s="15" t="s">
        <v>270</v>
      </c>
      <c r="F1667" s="15" t="s">
        <v>39</v>
      </c>
      <c r="G1667" s="74">
        <v>354500</v>
      </c>
      <c r="H1667" s="74">
        <v>354500</v>
      </c>
      <c r="I1667" s="74">
        <v>354500</v>
      </c>
      <c r="J1667" s="209"/>
      <c r="Q1667" s="243"/>
    </row>
    <row r="1668" spans="1:18" s="148" customFormat="1">
      <c r="A1668" s="141" t="s">
        <v>74</v>
      </c>
      <c r="B1668" s="138"/>
      <c r="C1668" s="139"/>
      <c r="D1668" s="139"/>
      <c r="E1668" s="139"/>
      <c r="F1668" s="139"/>
      <c r="G1668" s="140">
        <f>G1651</f>
        <v>3254488.71</v>
      </c>
      <c r="H1668" s="140">
        <f t="shared" ref="H1668:I1668" si="447">H1651</f>
        <v>3280281.71</v>
      </c>
      <c r="I1668" s="140">
        <f t="shared" si="447"/>
        <v>3306331.71</v>
      </c>
      <c r="J1668" s="224"/>
      <c r="K1668" s="239"/>
      <c r="L1668" s="239"/>
      <c r="M1668" s="239"/>
      <c r="N1668" s="239"/>
      <c r="O1668" s="239"/>
      <c r="P1668" s="239"/>
      <c r="Q1668" s="239"/>
      <c r="R1668" s="239"/>
    </row>
    <row r="1669" spans="1:18" s="105" customFormat="1" ht="25.5">
      <c r="A1669" s="98" t="s">
        <v>996</v>
      </c>
      <c r="B1669" s="91">
        <v>799</v>
      </c>
      <c r="C1669" s="97"/>
      <c r="D1669" s="97"/>
      <c r="E1669" s="97"/>
      <c r="F1669" s="97"/>
      <c r="G1669" s="96"/>
      <c r="H1669" s="96"/>
      <c r="I1669" s="96"/>
      <c r="J1669" s="229"/>
      <c r="K1669" s="241"/>
      <c r="L1669" s="218"/>
      <c r="M1669" s="218"/>
      <c r="N1669" s="218"/>
      <c r="O1669" s="218"/>
      <c r="P1669" s="218"/>
      <c r="Q1669" s="218"/>
      <c r="R1669" s="218"/>
    </row>
    <row r="1670" spans="1:18" s="33" customFormat="1" ht="39" customHeight="1">
      <c r="A1670" s="30" t="s">
        <v>367</v>
      </c>
      <c r="B1670" s="14">
        <v>799</v>
      </c>
      <c r="C1670" s="15" t="s">
        <v>19</v>
      </c>
      <c r="D1670" s="15" t="s">
        <v>161</v>
      </c>
      <c r="E1670" s="15"/>
      <c r="F1670" s="15"/>
      <c r="G1670" s="74">
        <f>G1672+G1679</f>
        <v>2493053.29</v>
      </c>
      <c r="H1670" s="74">
        <f t="shared" ref="H1670:I1670" si="448">H1672</f>
        <v>2448139.29</v>
      </c>
      <c r="I1670" s="74">
        <f t="shared" si="448"/>
        <v>2467096.29</v>
      </c>
      <c r="J1670" s="209"/>
      <c r="K1670" s="243"/>
      <c r="L1670" s="243"/>
      <c r="M1670" s="243"/>
      <c r="N1670" s="243"/>
      <c r="O1670" s="243"/>
      <c r="P1670" s="243"/>
      <c r="Q1670" s="243"/>
      <c r="R1670" s="243"/>
    </row>
    <row r="1671" spans="1:18" s="3" customFormat="1" ht="38.25" hidden="1">
      <c r="A1671" s="16" t="s">
        <v>160</v>
      </c>
      <c r="B1671" s="14"/>
      <c r="C1671" s="15" t="s">
        <v>19</v>
      </c>
      <c r="D1671" s="15" t="s">
        <v>161</v>
      </c>
      <c r="E1671" s="15"/>
      <c r="F1671" s="15"/>
      <c r="G1671" s="74"/>
      <c r="H1671" s="74"/>
      <c r="I1671" s="74"/>
      <c r="J1671" s="209"/>
      <c r="K1671" s="231"/>
      <c r="L1671" s="231"/>
      <c r="M1671" s="231"/>
      <c r="N1671" s="231"/>
      <c r="O1671" s="231"/>
      <c r="P1671" s="231"/>
      <c r="Q1671" s="231"/>
      <c r="R1671" s="231"/>
    </row>
    <row r="1672" spans="1:18" s="46" customFormat="1" ht="25.5">
      <c r="A1672" s="16" t="s">
        <v>848</v>
      </c>
      <c r="B1672" s="14">
        <v>799</v>
      </c>
      <c r="C1672" s="15" t="s">
        <v>19</v>
      </c>
      <c r="D1672" s="15" t="s">
        <v>161</v>
      </c>
      <c r="E1672" s="15" t="s">
        <v>849</v>
      </c>
      <c r="F1672" s="15"/>
      <c r="G1672" s="74">
        <f>G1674</f>
        <v>2429370.29</v>
      </c>
      <c r="H1672" s="74">
        <f t="shared" ref="H1672:I1672" si="449">H1674</f>
        <v>2448139.29</v>
      </c>
      <c r="I1672" s="74">
        <f t="shared" si="449"/>
        <v>2467096.29</v>
      </c>
      <c r="J1672" s="209"/>
      <c r="K1672" s="254"/>
      <c r="L1672" s="254"/>
      <c r="M1672" s="254"/>
      <c r="N1672" s="254"/>
      <c r="O1672" s="254"/>
      <c r="P1672" s="254"/>
      <c r="Q1672" s="254"/>
      <c r="R1672" s="254"/>
    </row>
    <row r="1673" spans="1:18" s="46" customFormat="1" hidden="1">
      <c r="A1673" s="56"/>
      <c r="B1673" s="14"/>
      <c r="C1673" s="15"/>
      <c r="D1673" s="15"/>
      <c r="E1673" s="15"/>
      <c r="F1673" s="15"/>
      <c r="G1673" s="74"/>
      <c r="H1673" s="74"/>
      <c r="I1673" s="74"/>
      <c r="J1673" s="209"/>
      <c r="K1673" s="254"/>
      <c r="L1673" s="254"/>
      <c r="M1673" s="254"/>
      <c r="N1673" s="254"/>
      <c r="O1673" s="254"/>
      <c r="P1673" s="218"/>
      <c r="Q1673" s="254"/>
      <c r="R1673" s="254"/>
    </row>
    <row r="1674" spans="1:18" s="46" customFormat="1" ht="25.5">
      <c r="A1674" s="16" t="s">
        <v>76</v>
      </c>
      <c r="B1674" s="14">
        <v>799</v>
      </c>
      <c r="C1674" s="15" t="s">
        <v>19</v>
      </c>
      <c r="D1674" s="15" t="s">
        <v>161</v>
      </c>
      <c r="E1674" s="15" t="s">
        <v>850</v>
      </c>
      <c r="F1674" s="15"/>
      <c r="G1674" s="74">
        <f>G1675+G1677</f>
        <v>2429370.29</v>
      </c>
      <c r="H1674" s="74">
        <f t="shared" ref="H1674:I1674" si="450">H1675+H1677</f>
        <v>2448139.29</v>
      </c>
      <c r="I1674" s="74">
        <f t="shared" si="450"/>
        <v>2467096.29</v>
      </c>
      <c r="J1674" s="209"/>
      <c r="K1674" s="254"/>
      <c r="L1674" s="254"/>
      <c r="M1674" s="254"/>
      <c r="N1674" s="254"/>
      <c r="O1674" s="254"/>
      <c r="P1674" s="254"/>
      <c r="Q1674" s="254"/>
      <c r="R1674" s="254"/>
    </row>
    <row r="1675" spans="1:18" s="3" customFormat="1" ht="63.75">
      <c r="A1675" s="56" t="s">
        <v>55</v>
      </c>
      <c r="B1675" s="14">
        <v>799</v>
      </c>
      <c r="C1675" s="15" t="s">
        <v>19</v>
      </c>
      <c r="D1675" s="15" t="s">
        <v>161</v>
      </c>
      <c r="E1675" s="15" t="s">
        <v>850</v>
      </c>
      <c r="F1675" s="15" t="s">
        <v>58</v>
      </c>
      <c r="G1675" s="74">
        <f>G1676</f>
        <v>2295770.29</v>
      </c>
      <c r="H1675" s="74">
        <f>H1676</f>
        <v>2314539.29</v>
      </c>
      <c r="I1675" s="74">
        <f>I1676</f>
        <v>2333496.29</v>
      </c>
      <c r="J1675" s="209"/>
      <c r="K1675" s="231"/>
      <c r="L1675" s="231"/>
      <c r="M1675" s="231"/>
      <c r="N1675" s="231"/>
      <c r="O1675" s="231"/>
      <c r="P1675" s="231"/>
      <c r="Q1675" s="254"/>
      <c r="R1675" s="231"/>
    </row>
    <row r="1676" spans="1:18" s="3" customFormat="1" ht="25.5">
      <c r="A1676" s="56" t="s">
        <v>56</v>
      </c>
      <c r="B1676" s="14">
        <v>799</v>
      </c>
      <c r="C1676" s="15" t="s">
        <v>19</v>
      </c>
      <c r="D1676" s="15" t="s">
        <v>161</v>
      </c>
      <c r="E1676" s="15" t="s">
        <v>850</v>
      </c>
      <c r="F1676" s="15" t="s">
        <v>59</v>
      </c>
      <c r="G1676" s="74">
        <f>1944977+350793.29</f>
        <v>2295770.29</v>
      </c>
      <c r="H1676" s="74">
        <f>1456026+439720+68000+350793.29</f>
        <v>2314539.29</v>
      </c>
      <c r="I1676" s="74">
        <f>1470586+444117+68000+350793.29</f>
        <v>2333496.29</v>
      </c>
      <c r="J1676" s="209"/>
      <c r="K1676" s="231"/>
      <c r="L1676" s="231"/>
      <c r="M1676" s="231"/>
      <c r="N1676" s="231"/>
      <c r="O1676" s="231"/>
      <c r="P1676" s="231"/>
      <c r="Q1676" s="254"/>
      <c r="R1676" s="231"/>
    </row>
    <row r="1677" spans="1:18" s="3" customFormat="1" ht="25.5">
      <c r="A1677" s="16" t="s">
        <v>36</v>
      </c>
      <c r="B1677" s="14">
        <v>799</v>
      </c>
      <c r="C1677" s="15" t="s">
        <v>19</v>
      </c>
      <c r="D1677" s="15" t="s">
        <v>161</v>
      </c>
      <c r="E1677" s="15" t="s">
        <v>850</v>
      </c>
      <c r="F1677" s="15" t="s">
        <v>37</v>
      </c>
      <c r="G1677" s="74">
        <f>G1678</f>
        <v>133600</v>
      </c>
      <c r="H1677" s="74">
        <f>H1678</f>
        <v>133600</v>
      </c>
      <c r="I1677" s="74">
        <f>I1678</f>
        <v>133600</v>
      </c>
      <c r="J1677" s="209"/>
      <c r="K1677" s="231"/>
      <c r="L1677" s="231"/>
      <c r="M1677" s="231"/>
      <c r="N1677" s="231"/>
      <c r="O1677" s="231"/>
      <c r="P1677" s="231"/>
      <c r="Q1677" s="254"/>
      <c r="R1677" s="231"/>
    </row>
    <row r="1678" spans="1:18" s="3" customFormat="1" ht="25.5">
      <c r="A1678" s="16" t="s">
        <v>38</v>
      </c>
      <c r="B1678" s="14">
        <v>799</v>
      </c>
      <c r="C1678" s="15" t="s">
        <v>19</v>
      </c>
      <c r="D1678" s="15" t="s">
        <v>161</v>
      </c>
      <c r="E1678" s="15" t="s">
        <v>850</v>
      </c>
      <c r="F1678" s="15" t="s">
        <v>39</v>
      </c>
      <c r="G1678" s="74">
        <v>133600</v>
      </c>
      <c r="H1678" s="74">
        <v>133600</v>
      </c>
      <c r="I1678" s="74">
        <v>133600</v>
      </c>
      <c r="J1678" s="209"/>
      <c r="K1678" s="231"/>
      <c r="L1678" s="231"/>
      <c r="M1678" s="231"/>
      <c r="N1678" s="231"/>
      <c r="O1678" s="231"/>
      <c r="P1678" s="231"/>
      <c r="Q1678" s="254"/>
      <c r="R1678" s="231"/>
    </row>
    <row r="1679" spans="1:18" s="3" customFormat="1" ht="66" customHeight="1">
      <c r="A1679" s="30" t="s">
        <v>140</v>
      </c>
      <c r="B1679" s="14">
        <v>799</v>
      </c>
      <c r="C1679" s="15" t="s">
        <v>19</v>
      </c>
      <c r="D1679" s="15" t="s">
        <v>161</v>
      </c>
      <c r="E1679" s="15" t="s">
        <v>960</v>
      </c>
      <c r="F1679" s="15"/>
      <c r="G1679" s="74">
        <f t="shared" ref="G1679:I1680" si="451">G1680</f>
        <v>63683</v>
      </c>
      <c r="H1679" s="74">
        <f t="shared" si="451"/>
        <v>0</v>
      </c>
      <c r="I1679" s="74">
        <f t="shared" si="451"/>
        <v>0</v>
      </c>
      <c r="J1679" s="209"/>
      <c r="K1679" s="231"/>
      <c r="L1679" s="231"/>
      <c r="M1679" s="231"/>
      <c r="N1679" s="231"/>
      <c r="O1679" s="231"/>
      <c r="P1679" s="231"/>
      <c r="Q1679" s="231"/>
      <c r="R1679" s="231"/>
    </row>
    <row r="1680" spans="1:18" s="3" customFormat="1" ht="25.5">
      <c r="A1680" s="16" t="s">
        <v>36</v>
      </c>
      <c r="B1680" s="14">
        <v>799</v>
      </c>
      <c r="C1680" s="15" t="s">
        <v>19</v>
      </c>
      <c r="D1680" s="15" t="s">
        <v>161</v>
      </c>
      <c r="E1680" s="15" t="s">
        <v>960</v>
      </c>
      <c r="F1680" s="15" t="s">
        <v>37</v>
      </c>
      <c r="G1680" s="74">
        <f t="shared" si="451"/>
        <v>63683</v>
      </c>
      <c r="H1680" s="74">
        <f t="shared" si="451"/>
        <v>0</v>
      </c>
      <c r="I1680" s="74">
        <f t="shared" si="451"/>
        <v>0</v>
      </c>
      <c r="J1680" s="209"/>
      <c r="K1680" s="231"/>
      <c r="L1680" s="231"/>
      <c r="M1680" s="231"/>
      <c r="N1680" s="231"/>
      <c r="O1680" s="231"/>
      <c r="P1680" s="231"/>
      <c r="Q1680" s="231"/>
      <c r="R1680" s="231"/>
    </row>
    <row r="1681" spans="1:18" s="3" customFormat="1" ht="25.5">
      <c r="A1681" s="16" t="s">
        <v>38</v>
      </c>
      <c r="B1681" s="14">
        <v>799</v>
      </c>
      <c r="C1681" s="15" t="s">
        <v>19</v>
      </c>
      <c r="D1681" s="15" t="s">
        <v>161</v>
      </c>
      <c r="E1681" s="15" t="s">
        <v>960</v>
      </c>
      <c r="F1681" s="15" t="s">
        <v>39</v>
      </c>
      <c r="G1681" s="74">
        <f>62994+689</f>
        <v>63683</v>
      </c>
      <c r="H1681" s="74">
        <v>0</v>
      </c>
      <c r="I1681" s="74">
        <v>0</v>
      </c>
      <c r="J1681" s="209"/>
      <c r="K1681" s="231"/>
      <c r="L1681" s="231"/>
      <c r="M1681" s="231"/>
      <c r="N1681" s="231"/>
      <c r="O1681" s="231"/>
      <c r="P1681" s="231"/>
      <c r="Q1681" s="231"/>
      <c r="R1681" s="231"/>
    </row>
    <row r="1682" spans="1:18" s="148" customFormat="1">
      <c r="A1682" s="141" t="s">
        <v>74</v>
      </c>
      <c r="B1682" s="138"/>
      <c r="C1682" s="139"/>
      <c r="D1682" s="139"/>
      <c r="E1682" s="139"/>
      <c r="F1682" s="139"/>
      <c r="G1682" s="140">
        <f>G1670</f>
        <v>2493053.29</v>
      </c>
      <c r="H1682" s="140">
        <f t="shared" ref="H1682:I1682" si="452">H1670</f>
        <v>2448139.29</v>
      </c>
      <c r="I1682" s="140">
        <f t="shared" si="452"/>
        <v>2467096.29</v>
      </c>
      <c r="J1682" s="224"/>
      <c r="K1682" s="239"/>
      <c r="L1682" s="239"/>
      <c r="M1682" s="239"/>
      <c r="N1682" s="239"/>
      <c r="O1682" s="239"/>
      <c r="P1682" s="239"/>
      <c r="Q1682" s="239"/>
      <c r="R1682" s="239"/>
    </row>
    <row r="1683" spans="1:18" s="148" customFormat="1" ht="38.25" hidden="1">
      <c r="A1683" s="98" t="s">
        <v>402</v>
      </c>
      <c r="B1683" s="99">
        <v>795</v>
      </c>
      <c r="C1683" s="100"/>
      <c r="D1683" s="100"/>
      <c r="E1683" s="100"/>
      <c r="F1683" s="100"/>
      <c r="G1683" s="101"/>
      <c r="H1683" s="101"/>
      <c r="I1683" s="101"/>
      <c r="J1683" s="224"/>
      <c r="K1683" s="239"/>
      <c r="L1683" s="239"/>
      <c r="M1683" s="239"/>
      <c r="N1683" s="239"/>
      <c r="O1683" s="239"/>
      <c r="P1683" s="239"/>
      <c r="Q1683" s="239"/>
      <c r="R1683" s="239"/>
    </row>
    <row r="1684" spans="1:18" hidden="1">
      <c r="A1684" s="5" t="s">
        <v>18</v>
      </c>
      <c r="B1684" s="19">
        <v>795</v>
      </c>
      <c r="C1684" s="7" t="s">
        <v>19</v>
      </c>
      <c r="D1684" s="7"/>
      <c r="E1684" s="7"/>
      <c r="F1684" s="7"/>
      <c r="G1684" s="38">
        <f>G1685</f>
        <v>0</v>
      </c>
      <c r="H1684" s="38">
        <f t="shared" ref="H1684:I1684" si="453">H1685</f>
        <v>0</v>
      </c>
      <c r="I1684" s="38">
        <f t="shared" si="453"/>
        <v>0</v>
      </c>
      <c r="J1684" s="223"/>
      <c r="K1684" s="239"/>
      <c r="L1684" s="239"/>
    </row>
    <row r="1685" spans="1:18" hidden="1">
      <c r="A1685" s="40" t="s">
        <v>22</v>
      </c>
      <c r="B1685" s="14">
        <v>795</v>
      </c>
      <c r="C1685" s="15" t="s">
        <v>19</v>
      </c>
      <c r="D1685" s="15" t="s">
        <v>23</v>
      </c>
      <c r="E1685" s="15"/>
      <c r="F1685" s="15"/>
      <c r="G1685" s="74">
        <f>G1686</f>
        <v>0</v>
      </c>
      <c r="H1685" s="74">
        <f t="shared" ref="H1685:I1685" si="454">H1686</f>
        <v>0</v>
      </c>
      <c r="I1685" s="74">
        <f t="shared" si="454"/>
        <v>0</v>
      </c>
      <c r="J1685" s="209"/>
      <c r="K1685" s="239"/>
      <c r="L1685" s="239"/>
    </row>
    <row r="1686" spans="1:18" ht="25.5" hidden="1" customHeight="1">
      <c r="A1686" s="16" t="s">
        <v>164</v>
      </c>
      <c r="B1686" s="49">
        <v>795</v>
      </c>
      <c r="C1686" s="15" t="s">
        <v>19</v>
      </c>
      <c r="D1686" s="15" t="s">
        <v>23</v>
      </c>
      <c r="E1686" s="15" t="s">
        <v>210</v>
      </c>
      <c r="F1686" s="15"/>
      <c r="G1686" s="74">
        <f t="shared" ref="G1686:I1687" si="455">G1687</f>
        <v>0</v>
      </c>
      <c r="H1686" s="74">
        <f t="shared" si="455"/>
        <v>0</v>
      </c>
      <c r="I1686" s="74">
        <f t="shared" si="455"/>
        <v>0</v>
      </c>
      <c r="J1686" s="209"/>
      <c r="K1686" s="239"/>
      <c r="L1686" s="239"/>
    </row>
    <row r="1687" spans="1:18" ht="27" hidden="1" customHeight="1">
      <c r="A1687" s="16" t="s">
        <v>406</v>
      </c>
      <c r="B1687" s="49">
        <v>795</v>
      </c>
      <c r="C1687" s="15" t="s">
        <v>19</v>
      </c>
      <c r="D1687" s="15" t="s">
        <v>23</v>
      </c>
      <c r="E1687" s="15" t="s">
        <v>405</v>
      </c>
      <c r="F1687" s="15"/>
      <c r="G1687" s="74">
        <f t="shared" si="455"/>
        <v>0</v>
      </c>
      <c r="H1687" s="74">
        <f t="shared" si="455"/>
        <v>0</v>
      </c>
      <c r="I1687" s="74">
        <f t="shared" si="455"/>
        <v>0</v>
      </c>
      <c r="J1687" s="209"/>
      <c r="K1687" s="239"/>
      <c r="L1687" s="239"/>
    </row>
    <row r="1688" spans="1:18" ht="19.5" hidden="1" customHeight="1">
      <c r="A1688" s="16" t="s">
        <v>63</v>
      </c>
      <c r="B1688" s="49">
        <v>795</v>
      </c>
      <c r="C1688" s="15" t="s">
        <v>19</v>
      </c>
      <c r="D1688" s="15" t="s">
        <v>23</v>
      </c>
      <c r="E1688" s="15" t="s">
        <v>405</v>
      </c>
      <c r="F1688" s="15" t="s">
        <v>64</v>
      </c>
      <c r="G1688" s="74">
        <f>G1689</f>
        <v>0</v>
      </c>
      <c r="H1688" s="74">
        <v>0</v>
      </c>
      <c r="I1688" s="74">
        <v>0</v>
      </c>
      <c r="J1688" s="209"/>
      <c r="K1688" s="239"/>
      <c r="L1688" s="239"/>
    </row>
    <row r="1689" spans="1:18" ht="18.75" hidden="1" customHeight="1">
      <c r="A1689" s="16" t="s">
        <v>329</v>
      </c>
      <c r="B1689" s="49">
        <v>795</v>
      </c>
      <c r="C1689" s="15" t="s">
        <v>19</v>
      </c>
      <c r="D1689" s="15" t="s">
        <v>23</v>
      </c>
      <c r="E1689" s="15" t="s">
        <v>405</v>
      </c>
      <c r="F1689" s="15" t="s">
        <v>328</v>
      </c>
      <c r="G1689" s="74"/>
      <c r="H1689" s="74">
        <v>0</v>
      </c>
      <c r="I1689" s="74">
        <v>0</v>
      </c>
      <c r="J1689" s="209"/>
      <c r="K1689" s="239"/>
      <c r="L1689" s="239"/>
    </row>
    <row r="1690" spans="1:18" s="22" customFormat="1" hidden="1">
      <c r="A1690" s="11" t="s">
        <v>86</v>
      </c>
      <c r="B1690" s="19">
        <v>795</v>
      </c>
      <c r="C1690" s="20" t="s">
        <v>54</v>
      </c>
      <c r="D1690" s="20"/>
      <c r="E1690" s="20"/>
      <c r="F1690" s="20"/>
      <c r="G1690" s="12">
        <f>G1776+G1691</f>
        <v>0</v>
      </c>
      <c r="H1690" s="12">
        <f>H1776+H1691</f>
        <v>0</v>
      </c>
      <c r="I1690" s="12">
        <f>I1776+I1691</f>
        <v>0</v>
      </c>
      <c r="J1690" s="224"/>
      <c r="K1690" s="239"/>
      <c r="L1690" s="239"/>
      <c r="M1690" s="239"/>
      <c r="N1690" s="239"/>
      <c r="O1690" s="239"/>
      <c r="P1690" s="239"/>
      <c r="Q1690" s="239"/>
      <c r="R1690" s="239"/>
    </row>
    <row r="1691" spans="1:18" s="3" customFormat="1" hidden="1">
      <c r="A1691" s="81" t="s">
        <v>172</v>
      </c>
      <c r="B1691" s="19">
        <v>795</v>
      </c>
      <c r="C1691" s="36" t="s">
        <v>54</v>
      </c>
      <c r="D1691" s="36" t="s">
        <v>123</v>
      </c>
      <c r="E1691" s="36"/>
      <c r="F1691" s="36"/>
      <c r="G1691" s="75">
        <f>G1692+G1760+G1767+G1770</f>
        <v>0</v>
      </c>
      <c r="H1691" s="75">
        <f>H1692+H1760+H1764</f>
        <v>0</v>
      </c>
      <c r="I1691" s="75">
        <f>I1692+I1760</f>
        <v>0</v>
      </c>
      <c r="J1691" s="228"/>
      <c r="K1691" s="239"/>
      <c r="L1691" s="239"/>
      <c r="M1691" s="231"/>
      <c r="N1691" s="231"/>
      <c r="O1691" s="231"/>
      <c r="P1691" s="231"/>
      <c r="Q1691" s="231"/>
      <c r="R1691" s="231"/>
    </row>
    <row r="1692" spans="1:18" s="18" customFormat="1" ht="27" hidden="1" customHeight="1">
      <c r="A1692" s="16" t="s">
        <v>490</v>
      </c>
      <c r="B1692" s="49">
        <v>795</v>
      </c>
      <c r="C1692" s="15" t="s">
        <v>54</v>
      </c>
      <c r="D1692" s="15" t="s">
        <v>123</v>
      </c>
      <c r="E1692" s="15" t="s">
        <v>235</v>
      </c>
      <c r="F1692" s="15"/>
      <c r="G1692" s="74">
        <f>G1693+G1721+G1748+G1742</f>
        <v>0</v>
      </c>
      <c r="H1692" s="74">
        <f t="shared" ref="H1692:I1692" si="456">H1693+H1721+H1748+H1742</f>
        <v>0</v>
      </c>
      <c r="I1692" s="74">
        <f t="shared" si="456"/>
        <v>0</v>
      </c>
      <c r="J1692" s="209"/>
      <c r="K1692" s="228"/>
      <c r="L1692" s="228"/>
      <c r="M1692" s="209"/>
      <c r="N1692" s="209"/>
      <c r="O1692" s="209"/>
      <c r="P1692" s="232"/>
      <c r="Q1692" s="247"/>
      <c r="R1692" s="232"/>
    </row>
    <row r="1693" spans="1:18" s="18" customFormat="1" ht="75" hidden="1" customHeight="1">
      <c r="A1693" s="50" t="s">
        <v>390</v>
      </c>
      <c r="B1693" s="49">
        <v>795</v>
      </c>
      <c r="C1693" s="15" t="s">
        <v>54</v>
      </c>
      <c r="D1693" s="15" t="s">
        <v>123</v>
      </c>
      <c r="E1693" s="15" t="s">
        <v>101</v>
      </c>
      <c r="F1693" s="15"/>
      <c r="G1693" s="74">
        <f>G1697+G1700+G1711+G1706+G1703+G1718+G1694</f>
        <v>0</v>
      </c>
      <c r="H1693" s="74">
        <f t="shared" ref="H1693" si="457">H1697+H1700+H1711+H1706+H1703+H1718+H1694</f>
        <v>0</v>
      </c>
      <c r="I1693" s="74">
        <f>I1697+I1700+I1711+I1706+I1703+I1718+I1694</f>
        <v>0</v>
      </c>
      <c r="J1693" s="209"/>
      <c r="K1693" s="234"/>
      <c r="L1693" s="234"/>
      <c r="M1693" s="232"/>
      <c r="N1693" s="232"/>
      <c r="O1693" s="232"/>
      <c r="P1693" s="232"/>
      <c r="Q1693" s="247"/>
      <c r="R1693" s="232"/>
    </row>
    <row r="1694" spans="1:18" s="18" customFormat="1" ht="76.5" hidden="1" customHeight="1">
      <c r="A1694" s="50" t="s">
        <v>669</v>
      </c>
      <c r="B1694" s="49">
        <v>795</v>
      </c>
      <c r="C1694" s="15" t="s">
        <v>54</v>
      </c>
      <c r="D1694" s="15" t="s">
        <v>123</v>
      </c>
      <c r="E1694" s="15" t="s">
        <v>668</v>
      </c>
      <c r="F1694" s="15"/>
      <c r="G1694" s="74">
        <f t="shared" ref="G1694:I1695" si="458">G1695</f>
        <v>0</v>
      </c>
      <c r="H1694" s="74">
        <f t="shared" si="458"/>
        <v>0</v>
      </c>
      <c r="I1694" s="74">
        <f t="shared" si="458"/>
        <v>0</v>
      </c>
      <c r="J1694" s="209"/>
      <c r="K1694" s="234"/>
      <c r="L1694" s="234"/>
      <c r="M1694" s="232"/>
      <c r="N1694" s="232"/>
      <c r="O1694" s="232"/>
      <c r="P1694" s="232"/>
      <c r="Q1694" s="232"/>
      <c r="R1694" s="232"/>
    </row>
    <row r="1695" spans="1:18" s="18" customFormat="1" ht="15" hidden="1" customHeight="1">
      <c r="A1695" s="16" t="s">
        <v>324</v>
      </c>
      <c r="B1695" s="49">
        <v>795</v>
      </c>
      <c r="C1695" s="15" t="s">
        <v>54</v>
      </c>
      <c r="D1695" s="15" t="s">
        <v>123</v>
      </c>
      <c r="E1695" s="15" t="s">
        <v>668</v>
      </c>
      <c r="F1695" s="15" t="s">
        <v>37</v>
      </c>
      <c r="G1695" s="74">
        <f t="shared" si="458"/>
        <v>0</v>
      </c>
      <c r="H1695" s="74">
        <f t="shared" si="458"/>
        <v>0</v>
      </c>
      <c r="I1695" s="74">
        <f t="shared" si="458"/>
        <v>0</v>
      </c>
      <c r="J1695" s="209"/>
      <c r="K1695" s="234"/>
      <c r="L1695" s="234"/>
      <c r="M1695" s="232"/>
      <c r="N1695" s="232"/>
      <c r="O1695" s="232"/>
      <c r="P1695" s="232"/>
      <c r="Q1695" s="232"/>
      <c r="R1695" s="232"/>
    </row>
    <row r="1696" spans="1:18" s="18" customFormat="1" ht="32.25" hidden="1" customHeight="1">
      <c r="A1696" s="16" t="s">
        <v>38</v>
      </c>
      <c r="B1696" s="49">
        <v>795</v>
      </c>
      <c r="C1696" s="15" t="s">
        <v>54</v>
      </c>
      <c r="D1696" s="15" t="s">
        <v>123</v>
      </c>
      <c r="E1696" s="15" t="s">
        <v>668</v>
      </c>
      <c r="F1696" s="15" t="s">
        <v>39</v>
      </c>
      <c r="G1696" s="74"/>
      <c r="H1696" s="74"/>
      <c r="I1696" s="74"/>
      <c r="J1696" s="209"/>
      <c r="K1696" s="234"/>
      <c r="L1696" s="234"/>
      <c r="M1696" s="232"/>
      <c r="N1696" s="232"/>
      <c r="O1696" s="232"/>
      <c r="P1696" s="232"/>
      <c r="Q1696" s="232"/>
      <c r="R1696" s="232"/>
    </row>
    <row r="1697" spans="1:18" s="18" customFormat="1" ht="41.25" hidden="1" customHeight="1">
      <c r="A1697" s="50" t="s">
        <v>391</v>
      </c>
      <c r="B1697" s="49">
        <v>795</v>
      </c>
      <c r="C1697" s="15" t="s">
        <v>54</v>
      </c>
      <c r="D1697" s="15" t="s">
        <v>123</v>
      </c>
      <c r="E1697" s="15" t="s">
        <v>102</v>
      </c>
      <c r="F1697" s="15"/>
      <c r="G1697" s="74">
        <f t="shared" ref="G1697:I1698" si="459">G1698</f>
        <v>0</v>
      </c>
      <c r="H1697" s="74">
        <f t="shared" si="459"/>
        <v>0</v>
      </c>
      <c r="I1697" s="74">
        <f t="shared" si="459"/>
        <v>0</v>
      </c>
      <c r="J1697" s="209"/>
      <c r="K1697" s="234"/>
      <c r="L1697" s="234"/>
      <c r="M1697" s="232"/>
      <c r="N1697" s="232"/>
      <c r="O1697" s="232"/>
      <c r="P1697" s="232"/>
      <c r="Q1697" s="232"/>
      <c r="R1697" s="232"/>
    </row>
    <row r="1698" spans="1:18" s="18" customFormat="1" ht="15" hidden="1" customHeight="1">
      <c r="A1698" s="16" t="s">
        <v>324</v>
      </c>
      <c r="B1698" s="49">
        <v>795</v>
      </c>
      <c r="C1698" s="15" t="s">
        <v>54</v>
      </c>
      <c r="D1698" s="15" t="s">
        <v>123</v>
      </c>
      <c r="E1698" s="15" t="s">
        <v>102</v>
      </c>
      <c r="F1698" s="15" t="s">
        <v>37</v>
      </c>
      <c r="G1698" s="74">
        <f t="shared" si="459"/>
        <v>0</v>
      </c>
      <c r="H1698" s="74">
        <f t="shared" si="459"/>
        <v>0</v>
      </c>
      <c r="I1698" s="74">
        <f t="shared" si="459"/>
        <v>0</v>
      </c>
      <c r="J1698" s="209"/>
      <c r="K1698" s="234"/>
      <c r="L1698" s="234"/>
      <c r="M1698" s="232"/>
      <c r="N1698" s="232"/>
      <c r="O1698" s="232"/>
      <c r="P1698" s="232"/>
      <c r="Q1698" s="232"/>
      <c r="R1698" s="232"/>
    </row>
    <row r="1699" spans="1:18" s="18" customFormat="1" ht="32.25" hidden="1" customHeight="1">
      <c r="A1699" s="16" t="s">
        <v>38</v>
      </c>
      <c r="B1699" s="49">
        <v>795</v>
      </c>
      <c r="C1699" s="15" t="s">
        <v>54</v>
      </c>
      <c r="D1699" s="15" t="s">
        <v>123</v>
      </c>
      <c r="E1699" s="15" t="s">
        <v>102</v>
      </c>
      <c r="F1699" s="15" t="s">
        <v>39</v>
      </c>
      <c r="G1699" s="74"/>
      <c r="H1699" s="74"/>
      <c r="I1699" s="74"/>
      <c r="J1699" s="209"/>
      <c r="K1699" s="234"/>
      <c r="L1699" s="234"/>
      <c r="M1699" s="232"/>
      <c r="N1699" s="232"/>
      <c r="O1699" s="232"/>
      <c r="P1699" s="232"/>
      <c r="Q1699" s="232"/>
      <c r="R1699" s="232"/>
    </row>
    <row r="1700" spans="1:18" ht="63" hidden="1" customHeight="1">
      <c r="A1700" s="161" t="s">
        <v>390</v>
      </c>
      <c r="B1700" s="49">
        <v>795</v>
      </c>
      <c r="C1700" s="15" t="s">
        <v>54</v>
      </c>
      <c r="D1700" s="15" t="s">
        <v>123</v>
      </c>
      <c r="E1700" s="15" t="s">
        <v>132</v>
      </c>
      <c r="F1700" s="15"/>
      <c r="G1700" s="74">
        <f>G1701</f>
        <v>0</v>
      </c>
      <c r="H1700" s="74">
        <f t="shared" ref="H1700:I1700" si="460">H1701</f>
        <v>0</v>
      </c>
      <c r="I1700" s="74">
        <f t="shared" si="460"/>
        <v>0</v>
      </c>
      <c r="J1700" s="209"/>
      <c r="K1700" s="239"/>
      <c r="L1700" s="239"/>
      <c r="M1700" s="241"/>
    </row>
    <row r="1701" spans="1:18" ht="15" hidden="1" customHeight="1">
      <c r="A1701" s="86" t="s">
        <v>156</v>
      </c>
      <c r="B1701" s="49">
        <v>795</v>
      </c>
      <c r="C1701" s="15" t="s">
        <v>54</v>
      </c>
      <c r="D1701" s="15" t="s">
        <v>123</v>
      </c>
      <c r="E1701" s="15" t="s">
        <v>130</v>
      </c>
      <c r="F1701" s="15" t="s">
        <v>157</v>
      </c>
      <c r="G1701" s="74">
        <f>G1702</f>
        <v>0</v>
      </c>
      <c r="H1701" s="74">
        <f>H1702</f>
        <v>0</v>
      </c>
      <c r="I1701" s="74">
        <f>I1702</f>
        <v>0</v>
      </c>
      <c r="J1701" s="209"/>
      <c r="K1701" s="239"/>
      <c r="L1701" s="239"/>
    </row>
    <row r="1702" spans="1:18" ht="15" hidden="1" customHeight="1">
      <c r="A1702" s="86" t="s">
        <v>178</v>
      </c>
      <c r="B1702" s="49">
        <v>795</v>
      </c>
      <c r="C1702" s="15" t="s">
        <v>54</v>
      </c>
      <c r="D1702" s="15" t="s">
        <v>123</v>
      </c>
      <c r="E1702" s="15" t="s">
        <v>130</v>
      </c>
      <c r="F1702" s="15" t="s">
        <v>179</v>
      </c>
      <c r="G1702" s="74"/>
      <c r="H1702" s="74"/>
      <c r="I1702" s="74"/>
      <c r="J1702" s="209"/>
      <c r="K1702" s="239"/>
      <c r="L1702" s="239"/>
    </row>
    <row r="1703" spans="1:18" ht="81.75" hidden="1" customHeight="1">
      <c r="A1703" s="161" t="s">
        <v>422</v>
      </c>
      <c r="B1703" s="49">
        <v>795</v>
      </c>
      <c r="C1703" s="15" t="s">
        <v>54</v>
      </c>
      <c r="D1703" s="15" t="s">
        <v>123</v>
      </c>
      <c r="E1703" s="15" t="s">
        <v>133</v>
      </c>
      <c r="F1703" s="15"/>
      <c r="G1703" s="74">
        <f>G1704</f>
        <v>0</v>
      </c>
      <c r="H1703" s="74">
        <v>0</v>
      </c>
      <c r="I1703" s="74">
        <v>0</v>
      </c>
      <c r="J1703" s="209"/>
      <c r="K1703" s="239"/>
      <c r="L1703" s="239"/>
    </row>
    <row r="1704" spans="1:18" ht="24" hidden="1" customHeight="1">
      <c r="A1704" s="86" t="s">
        <v>324</v>
      </c>
      <c r="B1704" s="49">
        <v>795</v>
      </c>
      <c r="C1704" s="15" t="s">
        <v>54</v>
      </c>
      <c r="D1704" s="15" t="s">
        <v>123</v>
      </c>
      <c r="E1704" s="15" t="s">
        <v>131</v>
      </c>
      <c r="F1704" s="15" t="s">
        <v>37</v>
      </c>
      <c r="G1704" s="74">
        <f>G1705</f>
        <v>0</v>
      </c>
      <c r="H1704" s="74">
        <v>0</v>
      </c>
      <c r="I1704" s="74">
        <v>0</v>
      </c>
      <c r="J1704" s="209"/>
      <c r="K1704" s="239"/>
      <c r="L1704" s="239"/>
    </row>
    <row r="1705" spans="1:18" ht="41.25" hidden="1" customHeight="1">
      <c r="A1705" s="16" t="s">
        <v>38</v>
      </c>
      <c r="B1705" s="49">
        <v>795</v>
      </c>
      <c r="C1705" s="15" t="s">
        <v>54</v>
      </c>
      <c r="D1705" s="15" t="s">
        <v>123</v>
      </c>
      <c r="E1705" s="15" t="s">
        <v>131</v>
      </c>
      <c r="F1705" s="15" t="s">
        <v>39</v>
      </c>
      <c r="G1705" s="74"/>
      <c r="H1705" s="74">
        <v>0</v>
      </c>
      <c r="I1705" s="74">
        <v>0</v>
      </c>
      <c r="J1705" s="209"/>
      <c r="K1705" s="239"/>
      <c r="L1705" s="239"/>
    </row>
    <row r="1706" spans="1:18" ht="78" hidden="1" customHeight="1">
      <c r="A1706" s="50" t="s">
        <v>531</v>
      </c>
      <c r="B1706" s="49">
        <v>795</v>
      </c>
      <c r="C1706" s="15" t="s">
        <v>54</v>
      </c>
      <c r="D1706" s="15" t="s">
        <v>123</v>
      </c>
      <c r="E1706" s="15" t="s">
        <v>530</v>
      </c>
      <c r="F1706" s="15"/>
      <c r="G1706" s="74">
        <f>G1707+G1709</f>
        <v>0</v>
      </c>
      <c r="H1706" s="74">
        <v>0</v>
      </c>
      <c r="I1706" s="74">
        <v>0</v>
      </c>
      <c r="J1706" s="209"/>
      <c r="K1706" s="239"/>
      <c r="L1706" s="239"/>
    </row>
    <row r="1707" spans="1:18" ht="18" hidden="1" customHeight="1">
      <c r="A1707" s="16" t="s">
        <v>324</v>
      </c>
      <c r="B1707" s="49">
        <v>795</v>
      </c>
      <c r="C1707" s="15" t="s">
        <v>54</v>
      </c>
      <c r="D1707" s="15" t="s">
        <v>123</v>
      </c>
      <c r="E1707" s="15" t="s">
        <v>529</v>
      </c>
      <c r="F1707" s="15" t="s">
        <v>37</v>
      </c>
      <c r="G1707" s="74">
        <f>G1708</f>
        <v>0</v>
      </c>
      <c r="H1707" s="74">
        <v>0</v>
      </c>
      <c r="I1707" s="74">
        <v>0</v>
      </c>
      <c r="J1707" s="209"/>
      <c r="K1707" s="239"/>
      <c r="L1707" s="239"/>
    </row>
    <row r="1708" spans="1:18" ht="27.75" hidden="1" customHeight="1">
      <c r="A1708" s="16" t="s">
        <v>38</v>
      </c>
      <c r="B1708" s="49">
        <v>795</v>
      </c>
      <c r="C1708" s="15" t="s">
        <v>54</v>
      </c>
      <c r="D1708" s="15" t="s">
        <v>123</v>
      </c>
      <c r="E1708" s="15" t="s">
        <v>529</v>
      </c>
      <c r="F1708" s="15" t="s">
        <v>39</v>
      </c>
      <c r="G1708" s="74"/>
      <c r="H1708" s="74">
        <v>0</v>
      </c>
      <c r="I1708" s="74">
        <v>0</v>
      </c>
      <c r="J1708" s="209"/>
      <c r="K1708" s="239"/>
      <c r="L1708" s="239"/>
    </row>
    <row r="1709" spans="1:18" ht="36.75" hidden="1" customHeight="1">
      <c r="A1709" s="16" t="s">
        <v>96</v>
      </c>
      <c r="B1709" s="49">
        <v>795</v>
      </c>
      <c r="C1709" s="15" t="s">
        <v>54</v>
      </c>
      <c r="D1709" s="15" t="s">
        <v>123</v>
      </c>
      <c r="E1709" s="15" t="s">
        <v>529</v>
      </c>
      <c r="F1709" s="15" t="s">
        <v>349</v>
      </c>
      <c r="G1709" s="74">
        <f>G1710</f>
        <v>0</v>
      </c>
      <c r="H1709" s="74">
        <v>0</v>
      </c>
      <c r="I1709" s="74">
        <v>0</v>
      </c>
      <c r="J1709" s="209"/>
      <c r="K1709" s="239"/>
      <c r="L1709" s="239"/>
    </row>
    <row r="1710" spans="1:18" ht="27.75" hidden="1" customHeight="1">
      <c r="A1710" s="16" t="s">
        <v>350</v>
      </c>
      <c r="B1710" s="49">
        <v>795</v>
      </c>
      <c r="C1710" s="15" t="s">
        <v>54</v>
      </c>
      <c r="D1710" s="15" t="s">
        <v>123</v>
      </c>
      <c r="E1710" s="15" t="s">
        <v>529</v>
      </c>
      <c r="F1710" s="15" t="s">
        <v>351</v>
      </c>
      <c r="G1710" s="74"/>
      <c r="H1710" s="74"/>
      <c r="I1710" s="74"/>
      <c r="J1710" s="209"/>
      <c r="K1710" s="239"/>
      <c r="L1710" s="239"/>
    </row>
    <row r="1711" spans="1:18" s="18" customFormat="1" ht="62.25" hidden="1" customHeight="1">
      <c r="A1711" s="16" t="s">
        <v>528</v>
      </c>
      <c r="B1711" s="49">
        <v>795</v>
      </c>
      <c r="C1711" s="15" t="s">
        <v>54</v>
      </c>
      <c r="D1711" s="15" t="s">
        <v>123</v>
      </c>
      <c r="E1711" s="15" t="s">
        <v>187</v>
      </c>
      <c r="F1711" s="15"/>
      <c r="G1711" s="74">
        <f>G1712+G1716+G1715</f>
        <v>0</v>
      </c>
      <c r="H1711" s="74">
        <v>0</v>
      </c>
      <c r="I1711" s="74">
        <v>0</v>
      </c>
      <c r="J1711" s="209"/>
      <c r="K1711" s="234"/>
      <c r="L1711" s="234"/>
      <c r="M1711" s="232"/>
      <c r="N1711" s="232"/>
      <c r="O1711" s="232"/>
      <c r="P1711" s="232"/>
      <c r="Q1711" s="232"/>
      <c r="R1711" s="232"/>
    </row>
    <row r="1712" spans="1:18" s="18" customFormat="1" ht="32.25" hidden="1" customHeight="1">
      <c r="A1712" s="16" t="s">
        <v>324</v>
      </c>
      <c r="B1712" s="49">
        <v>795</v>
      </c>
      <c r="C1712" s="15" t="s">
        <v>54</v>
      </c>
      <c r="D1712" s="15" t="s">
        <v>123</v>
      </c>
      <c r="E1712" s="15" t="s">
        <v>187</v>
      </c>
      <c r="F1712" s="15" t="s">
        <v>37</v>
      </c>
      <c r="G1712" s="74">
        <f>G1713</f>
        <v>0</v>
      </c>
      <c r="H1712" s="74">
        <v>0</v>
      </c>
      <c r="I1712" s="74">
        <v>0</v>
      </c>
      <c r="J1712" s="209"/>
      <c r="K1712" s="234"/>
      <c r="L1712" s="234"/>
      <c r="M1712" s="232"/>
      <c r="N1712" s="232"/>
      <c r="O1712" s="232"/>
      <c r="P1712" s="232"/>
      <c r="Q1712" s="232"/>
      <c r="R1712" s="232"/>
    </row>
    <row r="1713" spans="1:18" s="18" customFormat="1" ht="32.25" hidden="1" customHeight="1">
      <c r="A1713" s="16" t="s">
        <v>38</v>
      </c>
      <c r="B1713" s="49">
        <v>795</v>
      </c>
      <c r="C1713" s="15" t="s">
        <v>54</v>
      </c>
      <c r="D1713" s="15" t="s">
        <v>123</v>
      </c>
      <c r="E1713" s="15" t="s">
        <v>187</v>
      </c>
      <c r="F1713" s="15" t="s">
        <v>39</v>
      </c>
      <c r="G1713" s="74"/>
      <c r="H1713" s="74">
        <v>0</v>
      </c>
      <c r="I1713" s="74">
        <v>0</v>
      </c>
      <c r="J1713" s="209"/>
      <c r="K1713" s="234"/>
      <c r="L1713" s="234"/>
      <c r="M1713" s="232"/>
      <c r="N1713" s="232"/>
      <c r="O1713" s="232"/>
      <c r="P1713" s="232"/>
      <c r="Q1713" s="232"/>
      <c r="R1713" s="232"/>
    </row>
    <row r="1714" spans="1:18" ht="18" hidden="1" customHeight="1">
      <c r="A1714" s="16" t="s">
        <v>324</v>
      </c>
      <c r="B1714" s="49">
        <v>795</v>
      </c>
      <c r="C1714" s="15" t="s">
        <v>54</v>
      </c>
      <c r="D1714" s="15" t="s">
        <v>123</v>
      </c>
      <c r="E1714" s="15" t="s">
        <v>187</v>
      </c>
      <c r="F1714" s="15" t="s">
        <v>37</v>
      </c>
      <c r="G1714" s="74">
        <f>G1715</f>
        <v>0</v>
      </c>
      <c r="H1714" s="74">
        <v>0</v>
      </c>
      <c r="I1714" s="74">
        <v>0</v>
      </c>
      <c r="J1714" s="209"/>
      <c r="K1714" s="239"/>
      <c r="L1714" s="239"/>
    </row>
    <row r="1715" spans="1:18" ht="29.25" hidden="1" customHeight="1">
      <c r="A1715" s="16" t="s">
        <v>38</v>
      </c>
      <c r="B1715" s="49">
        <v>795</v>
      </c>
      <c r="C1715" s="15" t="s">
        <v>54</v>
      </c>
      <c r="D1715" s="15" t="s">
        <v>123</v>
      </c>
      <c r="E1715" s="15" t="s">
        <v>187</v>
      </c>
      <c r="F1715" s="15" t="s">
        <v>39</v>
      </c>
      <c r="G1715" s="74"/>
      <c r="H1715" s="74"/>
      <c r="I1715" s="74"/>
      <c r="J1715" s="209"/>
      <c r="K1715" s="239"/>
      <c r="L1715" s="239"/>
    </row>
    <row r="1716" spans="1:18" ht="18" hidden="1" customHeight="1">
      <c r="A1716" s="16" t="s">
        <v>156</v>
      </c>
      <c r="B1716" s="49">
        <v>795</v>
      </c>
      <c r="C1716" s="15" t="s">
        <v>54</v>
      </c>
      <c r="D1716" s="15" t="s">
        <v>123</v>
      </c>
      <c r="E1716" s="15" t="s">
        <v>187</v>
      </c>
      <c r="F1716" s="15" t="s">
        <v>157</v>
      </c>
      <c r="G1716" s="74">
        <f>G1717</f>
        <v>0</v>
      </c>
      <c r="H1716" s="74">
        <v>0</v>
      </c>
      <c r="I1716" s="74">
        <v>0</v>
      </c>
      <c r="J1716" s="209"/>
      <c r="K1716" s="239"/>
      <c r="L1716" s="239"/>
    </row>
    <row r="1717" spans="1:18" ht="15" hidden="1" customHeight="1">
      <c r="A1717" s="16" t="s">
        <v>178</v>
      </c>
      <c r="B1717" s="49">
        <v>795</v>
      </c>
      <c r="C1717" s="15" t="s">
        <v>54</v>
      </c>
      <c r="D1717" s="15" t="s">
        <v>123</v>
      </c>
      <c r="E1717" s="15" t="s">
        <v>187</v>
      </c>
      <c r="F1717" s="15" t="s">
        <v>179</v>
      </c>
      <c r="G1717" s="74"/>
      <c r="H1717" s="74"/>
      <c r="I1717" s="74"/>
      <c r="J1717" s="209"/>
      <c r="K1717" s="239"/>
      <c r="L1717" s="239"/>
    </row>
    <row r="1718" spans="1:18" ht="78" hidden="1" customHeight="1">
      <c r="A1718" s="50" t="s">
        <v>658</v>
      </c>
      <c r="B1718" s="49">
        <v>795</v>
      </c>
      <c r="C1718" s="15" t="s">
        <v>54</v>
      </c>
      <c r="D1718" s="15" t="s">
        <v>123</v>
      </c>
      <c r="E1718" s="15" t="s">
        <v>660</v>
      </c>
      <c r="F1718" s="15"/>
      <c r="G1718" s="74">
        <f>G1719</f>
        <v>0</v>
      </c>
      <c r="H1718" s="74">
        <v>0</v>
      </c>
      <c r="I1718" s="74">
        <v>0</v>
      </c>
      <c r="J1718" s="209"/>
      <c r="K1718" s="239"/>
      <c r="L1718" s="239"/>
    </row>
    <row r="1719" spans="1:18" ht="18" hidden="1" customHeight="1">
      <c r="A1719" s="16" t="s">
        <v>156</v>
      </c>
      <c r="B1719" s="49">
        <v>795</v>
      </c>
      <c r="C1719" s="15" t="s">
        <v>54</v>
      </c>
      <c r="D1719" s="15" t="s">
        <v>123</v>
      </c>
      <c r="E1719" s="15" t="s">
        <v>660</v>
      </c>
      <c r="F1719" s="15" t="s">
        <v>157</v>
      </c>
      <c r="G1719" s="74">
        <f>G1720</f>
        <v>0</v>
      </c>
      <c r="H1719" s="74">
        <v>0</v>
      </c>
      <c r="I1719" s="74">
        <v>0</v>
      </c>
      <c r="J1719" s="209"/>
      <c r="K1719" s="239"/>
      <c r="L1719" s="239"/>
    </row>
    <row r="1720" spans="1:18" ht="27.75" hidden="1" customHeight="1">
      <c r="A1720" s="16" t="s">
        <v>178</v>
      </c>
      <c r="B1720" s="49">
        <v>795</v>
      </c>
      <c r="C1720" s="15" t="s">
        <v>54</v>
      </c>
      <c r="D1720" s="15" t="s">
        <v>123</v>
      </c>
      <c r="E1720" s="15" t="s">
        <v>660</v>
      </c>
      <c r="F1720" s="15" t="s">
        <v>179</v>
      </c>
      <c r="G1720" s="74"/>
      <c r="H1720" s="74">
        <v>0</v>
      </c>
      <c r="I1720" s="74">
        <v>0</v>
      </c>
      <c r="J1720" s="209"/>
      <c r="K1720" s="239"/>
      <c r="L1720" s="239"/>
    </row>
    <row r="1721" spans="1:18" ht="63.75" hidden="1" customHeight="1">
      <c r="A1721" s="86" t="s">
        <v>392</v>
      </c>
      <c r="B1721" s="49">
        <v>795</v>
      </c>
      <c r="C1721" s="15" t="s">
        <v>54</v>
      </c>
      <c r="D1721" s="15" t="s">
        <v>123</v>
      </c>
      <c r="E1721" s="15" t="s">
        <v>105</v>
      </c>
      <c r="F1721" s="15"/>
      <c r="G1721" s="74">
        <f>G1722+G1729+G1739+G1745+G1736</f>
        <v>0</v>
      </c>
      <c r="H1721" s="74">
        <f t="shared" ref="H1721:I1721" si="461">H1722+H1729+H1739</f>
        <v>0</v>
      </c>
      <c r="I1721" s="74">
        <f t="shared" si="461"/>
        <v>0</v>
      </c>
      <c r="J1721" s="209"/>
      <c r="K1721" s="239"/>
      <c r="L1721" s="239"/>
      <c r="M1721" s="241"/>
    </row>
    <row r="1722" spans="1:18" ht="48.75" hidden="1" customHeight="1">
      <c r="A1722" s="86" t="s">
        <v>393</v>
      </c>
      <c r="B1722" s="49">
        <v>795</v>
      </c>
      <c r="C1722" s="15" t="s">
        <v>54</v>
      </c>
      <c r="D1722" s="15" t="s">
        <v>123</v>
      </c>
      <c r="E1722" s="15" t="s">
        <v>106</v>
      </c>
      <c r="F1722" s="15"/>
      <c r="G1722" s="74">
        <f>G1723+G1725+G1727</f>
        <v>0</v>
      </c>
      <c r="H1722" s="74">
        <f t="shared" ref="H1722:I1722" si="462">H1723+H1725+H1727</f>
        <v>0</v>
      </c>
      <c r="I1722" s="74">
        <f t="shared" si="462"/>
        <v>0</v>
      </c>
      <c r="J1722" s="209"/>
      <c r="K1722" s="239"/>
      <c r="L1722" s="239"/>
      <c r="M1722" s="241"/>
    </row>
    <row r="1723" spans="1:18" s="18" customFormat="1" ht="15.75" hidden="1" customHeight="1">
      <c r="A1723" s="86" t="s">
        <v>63</v>
      </c>
      <c r="B1723" s="49">
        <v>795</v>
      </c>
      <c r="C1723" s="15" t="s">
        <v>54</v>
      </c>
      <c r="D1723" s="15" t="s">
        <v>123</v>
      </c>
      <c r="E1723" s="15" t="s">
        <v>106</v>
      </c>
      <c r="F1723" s="15" t="s">
        <v>64</v>
      </c>
      <c r="G1723" s="74">
        <f>G1724</f>
        <v>0</v>
      </c>
      <c r="H1723" s="136">
        <v>0</v>
      </c>
      <c r="I1723" s="136">
        <v>0</v>
      </c>
      <c r="J1723" s="233"/>
      <c r="K1723" s="255"/>
      <c r="L1723" s="234"/>
      <c r="M1723" s="232"/>
      <c r="N1723" s="232"/>
      <c r="O1723" s="232"/>
      <c r="P1723" s="232"/>
      <c r="Q1723" s="232"/>
      <c r="R1723" s="232"/>
    </row>
    <row r="1724" spans="1:18" s="18" customFormat="1" ht="15.75" hidden="1" customHeight="1">
      <c r="A1724" s="86" t="s">
        <v>180</v>
      </c>
      <c r="B1724" s="49">
        <v>795</v>
      </c>
      <c r="C1724" s="15" t="s">
        <v>54</v>
      </c>
      <c r="D1724" s="15" t="s">
        <v>123</v>
      </c>
      <c r="E1724" s="15" t="s">
        <v>106</v>
      </c>
      <c r="F1724" s="15" t="s">
        <v>181</v>
      </c>
      <c r="G1724" s="74">
        <f>5198269.13-268287.5-423091+149078.6-4655969.23</f>
        <v>0</v>
      </c>
      <c r="H1724" s="136">
        <v>0</v>
      </c>
      <c r="I1724" s="136">
        <v>0</v>
      </c>
      <c r="J1724" s="233"/>
      <c r="K1724" s="255"/>
      <c r="L1724" s="234"/>
      <c r="M1724" s="232"/>
      <c r="N1724" s="232"/>
      <c r="O1724" s="232"/>
      <c r="P1724" s="232"/>
      <c r="Q1724" s="232"/>
      <c r="R1724" s="232"/>
    </row>
    <row r="1725" spans="1:18" ht="22.5" hidden="1" customHeight="1">
      <c r="A1725" s="86" t="s">
        <v>156</v>
      </c>
      <c r="B1725" s="49">
        <v>795</v>
      </c>
      <c r="C1725" s="15" t="s">
        <v>54</v>
      </c>
      <c r="D1725" s="15" t="s">
        <v>123</v>
      </c>
      <c r="E1725" s="15" t="s">
        <v>106</v>
      </c>
      <c r="F1725" s="15" t="s">
        <v>157</v>
      </c>
      <c r="G1725" s="74">
        <f>G1726</f>
        <v>0</v>
      </c>
      <c r="H1725" s="74">
        <f>H1726</f>
        <v>0</v>
      </c>
      <c r="I1725" s="74">
        <f>I1726</f>
        <v>0</v>
      </c>
      <c r="J1725" s="209"/>
      <c r="K1725" s="239"/>
      <c r="L1725" s="239"/>
    </row>
    <row r="1726" spans="1:18" ht="16.5" hidden="1" customHeight="1">
      <c r="A1726" s="86" t="s">
        <v>178</v>
      </c>
      <c r="B1726" s="49">
        <v>795</v>
      </c>
      <c r="C1726" s="15" t="s">
        <v>54</v>
      </c>
      <c r="D1726" s="15" t="s">
        <v>123</v>
      </c>
      <c r="E1726" s="15" t="s">
        <v>106</v>
      </c>
      <c r="F1726" s="15" t="s">
        <v>179</v>
      </c>
      <c r="G1726" s="74"/>
      <c r="H1726" s="74"/>
      <c r="I1726" s="74"/>
      <c r="J1726" s="209"/>
      <c r="K1726" s="239"/>
      <c r="L1726" s="239"/>
    </row>
    <row r="1727" spans="1:18" ht="22.5" hidden="1" customHeight="1">
      <c r="A1727" s="86" t="s">
        <v>324</v>
      </c>
      <c r="B1727" s="49">
        <v>795</v>
      </c>
      <c r="C1727" s="15" t="s">
        <v>54</v>
      </c>
      <c r="D1727" s="15" t="s">
        <v>123</v>
      </c>
      <c r="E1727" s="15" t="s">
        <v>106</v>
      </c>
      <c r="F1727" s="15" t="s">
        <v>37</v>
      </c>
      <c r="G1727" s="74">
        <f>G1728</f>
        <v>0</v>
      </c>
      <c r="H1727" s="74">
        <f>H1728</f>
        <v>0</v>
      </c>
      <c r="I1727" s="74">
        <f>I1728</f>
        <v>0</v>
      </c>
      <c r="J1727" s="209"/>
      <c r="K1727" s="239"/>
      <c r="L1727" s="239"/>
    </row>
    <row r="1728" spans="1:18" ht="30.75" hidden="1" customHeight="1">
      <c r="A1728" s="86" t="s">
        <v>38</v>
      </c>
      <c r="B1728" s="49">
        <v>795</v>
      </c>
      <c r="C1728" s="15" t="s">
        <v>54</v>
      </c>
      <c r="D1728" s="15" t="s">
        <v>123</v>
      </c>
      <c r="E1728" s="15" t="s">
        <v>106</v>
      </c>
      <c r="F1728" s="15" t="s">
        <v>39</v>
      </c>
      <c r="G1728" s="74"/>
      <c r="H1728" s="74"/>
      <c r="I1728" s="74"/>
      <c r="J1728" s="209"/>
      <c r="K1728" s="239"/>
      <c r="L1728" s="239"/>
    </row>
    <row r="1729" spans="1:18" s="18" customFormat="1" ht="65.25" hidden="1" customHeight="1">
      <c r="A1729" s="16" t="s">
        <v>527</v>
      </c>
      <c r="B1729" s="49">
        <v>795</v>
      </c>
      <c r="C1729" s="15" t="s">
        <v>54</v>
      </c>
      <c r="D1729" s="15" t="s">
        <v>123</v>
      </c>
      <c r="E1729" s="15" t="s">
        <v>46</v>
      </c>
      <c r="F1729" s="15"/>
      <c r="G1729" s="74">
        <f>G1730+G1734+G1732</f>
        <v>0</v>
      </c>
      <c r="H1729" s="74">
        <v>0</v>
      </c>
      <c r="I1729" s="74">
        <v>0</v>
      </c>
      <c r="J1729" s="209"/>
      <c r="K1729" s="255"/>
      <c r="L1729" s="234"/>
      <c r="M1729" s="232"/>
      <c r="N1729" s="232"/>
      <c r="O1729" s="232"/>
      <c r="P1729" s="232"/>
      <c r="Q1729" s="232"/>
      <c r="R1729" s="232"/>
    </row>
    <row r="1730" spans="1:18" s="18" customFormat="1" ht="32.25" hidden="1" customHeight="1">
      <c r="A1730" s="16" t="s">
        <v>324</v>
      </c>
      <c r="B1730" s="49">
        <v>795</v>
      </c>
      <c r="C1730" s="15" t="s">
        <v>54</v>
      </c>
      <c r="D1730" s="15" t="s">
        <v>123</v>
      </c>
      <c r="E1730" s="15" t="s">
        <v>46</v>
      </c>
      <c r="F1730" s="15" t="s">
        <v>37</v>
      </c>
      <c r="G1730" s="74">
        <f>G1731</f>
        <v>0</v>
      </c>
      <c r="H1730" s="74">
        <v>0</v>
      </c>
      <c r="I1730" s="74">
        <v>0</v>
      </c>
      <c r="J1730" s="209"/>
      <c r="K1730" s="255"/>
      <c r="L1730" s="234"/>
      <c r="M1730" s="232"/>
      <c r="N1730" s="232"/>
      <c r="O1730" s="232"/>
      <c r="P1730" s="232"/>
      <c r="Q1730" s="232"/>
      <c r="R1730" s="232"/>
    </row>
    <row r="1731" spans="1:18" s="18" customFormat="1" ht="15.75" hidden="1" customHeight="1">
      <c r="A1731" s="16" t="s">
        <v>38</v>
      </c>
      <c r="B1731" s="49">
        <v>795</v>
      </c>
      <c r="C1731" s="15" t="s">
        <v>54</v>
      </c>
      <c r="D1731" s="15" t="s">
        <v>123</v>
      </c>
      <c r="E1731" s="15" t="s">
        <v>46</v>
      </c>
      <c r="F1731" s="15" t="s">
        <v>39</v>
      </c>
      <c r="G1731" s="74"/>
      <c r="H1731" s="74">
        <v>0</v>
      </c>
      <c r="I1731" s="74">
        <v>0</v>
      </c>
      <c r="J1731" s="209"/>
      <c r="K1731" s="255"/>
      <c r="L1731" s="234"/>
      <c r="M1731" s="232"/>
      <c r="N1731" s="232"/>
      <c r="O1731" s="232"/>
      <c r="P1731" s="232"/>
      <c r="Q1731" s="232"/>
      <c r="R1731" s="232"/>
    </row>
    <row r="1732" spans="1:18" ht="22.5" hidden="1" customHeight="1">
      <c r="A1732" s="16" t="s">
        <v>324</v>
      </c>
      <c r="B1732" s="49">
        <v>795</v>
      </c>
      <c r="C1732" s="15" t="s">
        <v>54</v>
      </c>
      <c r="D1732" s="15" t="s">
        <v>123</v>
      </c>
      <c r="E1732" s="15" t="s">
        <v>46</v>
      </c>
      <c r="F1732" s="15" t="s">
        <v>37</v>
      </c>
      <c r="G1732" s="74">
        <f>G1733</f>
        <v>0</v>
      </c>
      <c r="H1732" s="74">
        <v>0</v>
      </c>
      <c r="I1732" s="74">
        <v>0</v>
      </c>
      <c r="J1732" s="209"/>
      <c r="K1732" s="239"/>
      <c r="L1732" s="239"/>
    </row>
    <row r="1733" spans="1:18" ht="16.5" hidden="1" customHeight="1">
      <c r="A1733" s="16" t="s">
        <v>38</v>
      </c>
      <c r="B1733" s="49">
        <v>795</v>
      </c>
      <c r="C1733" s="15" t="s">
        <v>54</v>
      </c>
      <c r="D1733" s="15" t="s">
        <v>123</v>
      </c>
      <c r="E1733" s="15" t="s">
        <v>46</v>
      </c>
      <c r="F1733" s="15" t="s">
        <v>39</v>
      </c>
      <c r="G1733" s="74"/>
      <c r="H1733" s="74"/>
      <c r="I1733" s="74"/>
      <c r="J1733" s="209"/>
      <c r="K1733" s="239"/>
      <c r="L1733" s="239"/>
    </row>
    <row r="1734" spans="1:18" ht="22.5" hidden="1" customHeight="1">
      <c r="A1734" s="16" t="s">
        <v>156</v>
      </c>
      <c r="B1734" s="49">
        <v>795</v>
      </c>
      <c r="C1734" s="15" t="s">
        <v>54</v>
      </c>
      <c r="D1734" s="15" t="s">
        <v>123</v>
      </c>
      <c r="E1734" s="15" t="s">
        <v>46</v>
      </c>
      <c r="F1734" s="15" t="s">
        <v>157</v>
      </c>
      <c r="G1734" s="74">
        <f>G1735</f>
        <v>0</v>
      </c>
      <c r="H1734" s="74">
        <v>0</v>
      </c>
      <c r="I1734" s="74">
        <v>0</v>
      </c>
      <c r="J1734" s="209"/>
      <c r="K1734" s="239"/>
      <c r="L1734" s="239"/>
    </row>
    <row r="1735" spans="1:18" ht="16.5" hidden="1" customHeight="1">
      <c r="A1735" s="16" t="s">
        <v>178</v>
      </c>
      <c r="B1735" s="49">
        <v>795</v>
      </c>
      <c r="C1735" s="15" t="s">
        <v>54</v>
      </c>
      <c r="D1735" s="15" t="s">
        <v>123</v>
      </c>
      <c r="E1735" s="15" t="s">
        <v>46</v>
      </c>
      <c r="F1735" s="15" t="s">
        <v>179</v>
      </c>
      <c r="G1735" s="74"/>
      <c r="H1735" s="74"/>
      <c r="I1735" s="74"/>
      <c r="J1735" s="209"/>
      <c r="K1735" s="239"/>
      <c r="L1735" s="239"/>
    </row>
    <row r="1736" spans="1:18" ht="62.25" hidden="1" customHeight="1">
      <c r="A1736" s="16" t="s">
        <v>714</v>
      </c>
      <c r="B1736" s="49">
        <v>795</v>
      </c>
      <c r="C1736" s="15" t="s">
        <v>54</v>
      </c>
      <c r="D1736" s="15" t="s">
        <v>123</v>
      </c>
      <c r="E1736" s="15" t="s">
        <v>713</v>
      </c>
      <c r="F1736" s="15"/>
      <c r="G1736" s="74">
        <f>G1737</f>
        <v>0</v>
      </c>
      <c r="H1736" s="74">
        <f t="shared" ref="H1736:I1736" si="463">H1737+H1739+H1741</f>
        <v>0</v>
      </c>
      <c r="I1736" s="74">
        <f t="shared" si="463"/>
        <v>0</v>
      </c>
      <c r="J1736" s="209"/>
      <c r="K1736" s="239"/>
      <c r="L1736" s="239"/>
      <c r="M1736" s="241"/>
    </row>
    <row r="1737" spans="1:18" s="18" customFormat="1" ht="15.75" hidden="1" customHeight="1">
      <c r="A1737" s="16" t="s">
        <v>324</v>
      </c>
      <c r="B1737" s="49">
        <v>795</v>
      </c>
      <c r="C1737" s="15" t="s">
        <v>54</v>
      </c>
      <c r="D1737" s="15" t="s">
        <v>123</v>
      </c>
      <c r="E1737" s="15" t="s">
        <v>713</v>
      </c>
      <c r="F1737" s="15" t="s">
        <v>37</v>
      </c>
      <c r="G1737" s="74">
        <f>G1738</f>
        <v>0</v>
      </c>
      <c r="H1737" s="136">
        <v>0</v>
      </c>
      <c r="I1737" s="136">
        <v>0</v>
      </c>
      <c r="J1737" s="233"/>
      <c r="K1737" s="255"/>
      <c r="L1737" s="234"/>
      <c r="M1737" s="232"/>
      <c r="N1737" s="232"/>
      <c r="O1737" s="232"/>
      <c r="P1737" s="232"/>
      <c r="Q1737" s="232"/>
      <c r="R1737" s="232"/>
    </row>
    <row r="1738" spans="1:18" s="18" customFormat="1" ht="35.25" hidden="1" customHeight="1">
      <c r="A1738" s="16" t="s">
        <v>38</v>
      </c>
      <c r="B1738" s="49">
        <v>795</v>
      </c>
      <c r="C1738" s="15" t="s">
        <v>54</v>
      </c>
      <c r="D1738" s="15" t="s">
        <v>123</v>
      </c>
      <c r="E1738" s="15" t="s">
        <v>713</v>
      </c>
      <c r="F1738" s="15" t="s">
        <v>39</v>
      </c>
      <c r="G1738" s="74"/>
      <c r="H1738" s="136"/>
      <c r="I1738" s="136"/>
      <c r="J1738" s="233"/>
      <c r="K1738" s="255"/>
      <c r="L1738" s="234"/>
      <c r="M1738" s="232"/>
      <c r="N1738" s="232"/>
      <c r="O1738" s="232"/>
      <c r="P1738" s="232"/>
      <c r="Q1738" s="232"/>
      <c r="R1738" s="232"/>
    </row>
    <row r="1739" spans="1:18" ht="68.25" hidden="1" customHeight="1">
      <c r="A1739" s="16" t="s">
        <v>423</v>
      </c>
      <c r="B1739" s="49">
        <v>795</v>
      </c>
      <c r="C1739" s="15" t="s">
        <v>54</v>
      </c>
      <c r="D1739" s="15" t="s">
        <v>123</v>
      </c>
      <c r="E1739" s="15" t="s">
        <v>10</v>
      </c>
      <c r="F1739" s="15"/>
      <c r="G1739" s="74">
        <f>G1740</f>
        <v>0</v>
      </c>
      <c r="H1739" s="74">
        <v>0</v>
      </c>
      <c r="I1739" s="74">
        <v>0</v>
      </c>
      <c r="J1739" s="209"/>
      <c r="K1739" s="239"/>
      <c r="L1739" s="239"/>
    </row>
    <row r="1740" spans="1:18" ht="22.5" hidden="1" customHeight="1">
      <c r="A1740" s="16" t="s">
        <v>156</v>
      </c>
      <c r="B1740" s="49">
        <v>795</v>
      </c>
      <c r="C1740" s="15" t="s">
        <v>54</v>
      </c>
      <c r="D1740" s="15" t="s">
        <v>123</v>
      </c>
      <c r="E1740" s="15" t="s">
        <v>10</v>
      </c>
      <c r="F1740" s="15" t="s">
        <v>157</v>
      </c>
      <c r="G1740" s="74">
        <f>G1741</f>
        <v>0</v>
      </c>
      <c r="H1740" s="74">
        <v>0</v>
      </c>
      <c r="I1740" s="74">
        <v>0</v>
      </c>
      <c r="J1740" s="209"/>
      <c r="K1740" s="239"/>
      <c r="L1740" s="239"/>
    </row>
    <row r="1741" spans="1:18" ht="16.5" hidden="1" customHeight="1">
      <c r="A1741" s="16" t="s">
        <v>178</v>
      </c>
      <c r="B1741" s="49">
        <v>795</v>
      </c>
      <c r="C1741" s="15" t="s">
        <v>54</v>
      </c>
      <c r="D1741" s="15" t="s">
        <v>123</v>
      </c>
      <c r="E1741" s="15" t="s">
        <v>10</v>
      </c>
      <c r="F1741" s="15" t="s">
        <v>179</v>
      </c>
      <c r="G1741" s="74"/>
      <c r="H1741" s="74"/>
      <c r="I1741" s="74"/>
      <c r="J1741" s="209"/>
      <c r="K1741" s="239"/>
      <c r="L1741" s="239"/>
    </row>
    <row r="1742" spans="1:18" ht="63" hidden="1" customHeight="1">
      <c r="A1742" s="16" t="s">
        <v>659</v>
      </c>
      <c r="B1742" s="49">
        <v>795</v>
      </c>
      <c r="C1742" s="15" t="s">
        <v>54</v>
      </c>
      <c r="D1742" s="15" t="s">
        <v>123</v>
      </c>
      <c r="E1742" s="15" t="s">
        <v>300</v>
      </c>
      <c r="F1742" s="15"/>
      <c r="G1742" s="74">
        <f>G1743</f>
        <v>0</v>
      </c>
      <c r="H1742" s="74"/>
      <c r="I1742" s="74"/>
      <c r="J1742" s="209"/>
      <c r="K1742" s="239"/>
      <c r="L1742" s="239"/>
    </row>
    <row r="1743" spans="1:18" ht="16.5" hidden="1" customHeight="1">
      <c r="A1743" s="16" t="s">
        <v>324</v>
      </c>
      <c r="B1743" s="49">
        <v>795</v>
      </c>
      <c r="C1743" s="15" t="s">
        <v>54</v>
      </c>
      <c r="D1743" s="15" t="s">
        <v>123</v>
      </c>
      <c r="E1743" s="15" t="s">
        <v>300</v>
      </c>
      <c r="F1743" s="15" t="s">
        <v>37</v>
      </c>
      <c r="G1743" s="74">
        <f>G1744</f>
        <v>0</v>
      </c>
      <c r="H1743" s="74"/>
      <c r="I1743" s="74"/>
      <c r="J1743" s="209"/>
      <c r="K1743" s="239"/>
      <c r="L1743" s="239"/>
    </row>
    <row r="1744" spans="1:18" ht="28.5" hidden="1" customHeight="1">
      <c r="A1744" s="16" t="s">
        <v>38</v>
      </c>
      <c r="B1744" s="49">
        <v>795</v>
      </c>
      <c r="C1744" s="15" t="s">
        <v>54</v>
      </c>
      <c r="D1744" s="15" t="s">
        <v>123</v>
      </c>
      <c r="E1744" s="15" t="s">
        <v>300</v>
      </c>
      <c r="F1744" s="15" t="s">
        <v>39</v>
      </c>
      <c r="G1744" s="74"/>
      <c r="H1744" s="74"/>
      <c r="I1744" s="74"/>
      <c r="J1744" s="209"/>
      <c r="K1744" s="239"/>
      <c r="L1744" s="239"/>
    </row>
    <row r="1745" spans="1:18" s="18" customFormat="1" ht="76.5" hidden="1" customHeight="1">
      <c r="A1745" s="50" t="s">
        <v>669</v>
      </c>
      <c r="B1745" s="49">
        <v>795</v>
      </c>
      <c r="C1745" s="15" t="s">
        <v>54</v>
      </c>
      <c r="D1745" s="15" t="s">
        <v>123</v>
      </c>
      <c r="E1745" s="15" t="s">
        <v>704</v>
      </c>
      <c r="F1745" s="15"/>
      <c r="G1745" s="74">
        <f t="shared" ref="G1745:I1746" si="464">G1746</f>
        <v>0</v>
      </c>
      <c r="H1745" s="74">
        <f t="shared" si="464"/>
        <v>0</v>
      </c>
      <c r="I1745" s="74">
        <f t="shared" si="464"/>
        <v>0</v>
      </c>
      <c r="J1745" s="209"/>
      <c r="K1745" s="234"/>
      <c r="L1745" s="234"/>
      <c r="M1745" s="232"/>
      <c r="N1745" s="232"/>
      <c r="O1745" s="232"/>
      <c r="P1745" s="232"/>
      <c r="Q1745" s="232"/>
      <c r="R1745" s="232"/>
    </row>
    <row r="1746" spans="1:18" s="18" customFormat="1" ht="15" hidden="1" customHeight="1">
      <c r="A1746" s="16" t="s">
        <v>324</v>
      </c>
      <c r="B1746" s="49">
        <v>795</v>
      </c>
      <c r="C1746" s="15" t="s">
        <v>54</v>
      </c>
      <c r="D1746" s="15" t="s">
        <v>123</v>
      </c>
      <c r="E1746" s="15" t="s">
        <v>704</v>
      </c>
      <c r="F1746" s="15" t="s">
        <v>37</v>
      </c>
      <c r="G1746" s="74">
        <f t="shared" si="464"/>
        <v>0</v>
      </c>
      <c r="H1746" s="74">
        <f t="shared" si="464"/>
        <v>0</v>
      </c>
      <c r="I1746" s="74">
        <f t="shared" si="464"/>
        <v>0</v>
      </c>
      <c r="J1746" s="209"/>
      <c r="K1746" s="234"/>
      <c r="L1746" s="234"/>
      <c r="M1746" s="232"/>
      <c r="N1746" s="232"/>
      <c r="O1746" s="232"/>
      <c r="P1746" s="232"/>
      <c r="Q1746" s="232"/>
      <c r="R1746" s="232"/>
    </row>
    <row r="1747" spans="1:18" s="18" customFormat="1" ht="32.25" hidden="1" customHeight="1">
      <c r="A1747" s="16" t="s">
        <v>38</v>
      </c>
      <c r="B1747" s="49">
        <v>795</v>
      </c>
      <c r="C1747" s="15" t="s">
        <v>54</v>
      </c>
      <c r="D1747" s="15" t="s">
        <v>123</v>
      </c>
      <c r="E1747" s="15" t="s">
        <v>704</v>
      </c>
      <c r="F1747" s="15" t="s">
        <v>39</v>
      </c>
      <c r="G1747" s="74">
        <f>600000-600000</f>
        <v>0</v>
      </c>
      <c r="H1747" s="74">
        <v>0</v>
      </c>
      <c r="I1747" s="74">
        <v>0</v>
      </c>
      <c r="J1747" s="209"/>
      <c r="K1747" s="234"/>
      <c r="L1747" s="234"/>
      <c r="M1747" s="232"/>
      <c r="N1747" s="232"/>
      <c r="O1747" s="232"/>
      <c r="P1747" s="232"/>
      <c r="Q1747" s="232"/>
      <c r="R1747" s="232"/>
    </row>
    <row r="1748" spans="1:18" ht="87" hidden="1" customHeight="1">
      <c r="A1748" s="16" t="s">
        <v>674</v>
      </c>
      <c r="B1748" s="49">
        <v>795</v>
      </c>
      <c r="C1748" s="15" t="s">
        <v>54</v>
      </c>
      <c r="D1748" s="15" t="s">
        <v>123</v>
      </c>
      <c r="E1748" s="15" t="s">
        <v>11</v>
      </c>
      <c r="F1748" s="15"/>
      <c r="G1748" s="74">
        <f>G1749+G1752+G1755</f>
        <v>0</v>
      </c>
      <c r="H1748" s="74">
        <f>H1749+H1752+H1755</f>
        <v>0</v>
      </c>
      <c r="I1748" s="74">
        <f t="shared" ref="I1748" si="465">I1749+I1752+I1755</f>
        <v>0</v>
      </c>
      <c r="J1748" s="209"/>
      <c r="K1748" s="239"/>
      <c r="L1748" s="239"/>
    </row>
    <row r="1749" spans="1:18" ht="91.5" hidden="1" customHeight="1">
      <c r="A1749" s="16" t="s">
        <v>623</v>
      </c>
      <c r="B1749" s="49">
        <v>795</v>
      </c>
      <c r="C1749" s="15" t="s">
        <v>54</v>
      </c>
      <c r="D1749" s="15" t="s">
        <v>123</v>
      </c>
      <c r="E1749" s="88" t="s">
        <v>622</v>
      </c>
      <c r="F1749" s="15"/>
      <c r="G1749" s="74">
        <f>G1750</f>
        <v>0</v>
      </c>
      <c r="H1749" s="74">
        <v>0</v>
      </c>
      <c r="I1749" s="74">
        <v>0</v>
      </c>
      <c r="J1749" s="209"/>
      <c r="K1749" s="239"/>
      <c r="L1749" s="239"/>
    </row>
    <row r="1750" spans="1:18" ht="22.5" hidden="1" customHeight="1">
      <c r="A1750" s="16" t="s">
        <v>156</v>
      </c>
      <c r="B1750" s="49">
        <v>795</v>
      </c>
      <c r="C1750" s="15" t="s">
        <v>54</v>
      </c>
      <c r="D1750" s="15" t="s">
        <v>123</v>
      </c>
      <c r="E1750" s="88" t="s">
        <v>622</v>
      </c>
      <c r="F1750" s="15" t="s">
        <v>157</v>
      </c>
      <c r="G1750" s="74">
        <f>G1751</f>
        <v>0</v>
      </c>
      <c r="H1750" s="74">
        <v>0</v>
      </c>
      <c r="I1750" s="74">
        <v>0</v>
      </c>
      <c r="J1750" s="209"/>
      <c r="K1750" s="239"/>
      <c r="L1750" s="239"/>
    </row>
    <row r="1751" spans="1:18" ht="16.5" hidden="1" customHeight="1">
      <c r="A1751" s="16" t="s">
        <v>170</v>
      </c>
      <c r="B1751" s="49">
        <v>795</v>
      </c>
      <c r="C1751" s="15" t="s">
        <v>54</v>
      </c>
      <c r="D1751" s="15" t="s">
        <v>123</v>
      </c>
      <c r="E1751" s="88" t="s">
        <v>622</v>
      </c>
      <c r="F1751" s="15" t="s">
        <v>171</v>
      </c>
      <c r="G1751" s="74"/>
      <c r="H1751" s="74">
        <v>0</v>
      </c>
      <c r="I1751" s="74">
        <v>0</v>
      </c>
      <c r="J1751" s="209"/>
      <c r="K1751" s="239"/>
      <c r="L1751" s="239"/>
    </row>
    <row r="1752" spans="1:18" ht="48" hidden="1" customHeight="1">
      <c r="A1752" s="16" t="s">
        <v>607</v>
      </c>
      <c r="B1752" s="49">
        <v>795</v>
      </c>
      <c r="C1752" s="15" t="s">
        <v>54</v>
      </c>
      <c r="D1752" s="15" t="s">
        <v>123</v>
      </c>
      <c r="E1752" s="88" t="s">
        <v>407</v>
      </c>
      <c r="F1752" s="15"/>
      <c r="G1752" s="74">
        <f>G1753</f>
        <v>0</v>
      </c>
      <c r="H1752" s="74">
        <v>0</v>
      </c>
      <c r="I1752" s="74">
        <v>0</v>
      </c>
      <c r="J1752" s="209"/>
      <c r="K1752" s="239"/>
      <c r="L1752" s="239"/>
    </row>
    <row r="1753" spans="1:18" ht="22.5" hidden="1" customHeight="1">
      <c r="A1753" s="16" t="s">
        <v>156</v>
      </c>
      <c r="B1753" s="49">
        <v>795</v>
      </c>
      <c r="C1753" s="15" t="s">
        <v>54</v>
      </c>
      <c r="D1753" s="15" t="s">
        <v>123</v>
      </c>
      <c r="E1753" s="15" t="s">
        <v>407</v>
      </c>
      <c r="F1753" s="15" t="s">
        <v>157</v>
      </c>
      <c r="G1753" s="74">
        <f>G1754</f>
        <v>0</v>
      </c>
      <c r="H1753" s="74">
        <v>0</v>
      </c>
      <c r="I1753" s="74">
        <v>0</v>
      </c>
      <c r="J1753" s="209"/>
      <c r="K1753" s="239"/>
      <c r="L1753" s="239"/>
    </row>
    <row r="1754" spans="1:18" ht="16.5" hidden="1" customHeight="1">
      <c r="A1754" s="16" t="s">
        <v>170</v>
      </c>
      <c r="B1754" s="49">
        <v>795</v>
      </c>
      <c r="C1754" s="15" t="s">
        <v>54</v>
      </c>
      <c r="D1754" s="15" t="s">
        <v>123</v>
      </c>
      <c r="E1754" s="15" t="s">
        <v>407</v>
      </c>
      <c r="F1754" s="15" t="s">
        <v>171</v>
      </c>
      <c r="G1754" s="74"/>
      <c r="H1754" s="74">
        <v>0</v>
      </c>
      <c r="I1754" s="74">
        <v>0</v>
      </c>
      <c r="J1754" s="209"/>
      <c r="K1754" s="239"/>
      <c r="L1754" s="239"/>
    </row>
    <row r="1755" spans="1:18" s="18" customFormat="1" ht="122.25" hidden="1" customHeight="1">
      <c r="A1755" s="84" t="s">
        <v>675</v>
      </c>
      <c r="B1755" s="49">
        <v>795</v>
      </c>
      <c r="C1755" s="15" t="s">
        <v>54</v>
      </c>
      <c r="D1755" s="15" t="s">
        <v>123</v>
      </c>
      <c r="E1755" s="15" t="s">
        <v>624</v>
      </c>
      <c r="F1755" s="15"/>
      <c r="G1755" s="74">
        <f>G1756+G1758</f>
        <v>0</v>
      </c>
      <c r="H1755" s="74">
        <f t="shared" ref="H1755:I1755" si="466">H1756+H1758</f>
        <v>0</v>
      </c>
      <c r="I1755" s="74">
        <f t="shared" si="466"/>
        <v>0</v>
      </c>
      <c r="J1755" s="209"/>
      <c r="K1755" s="234"/>
      <c r="L1755" s="234"/>
      <c r="M1755" s="232"/>
      <c r="N1755" s="232"/>
      <c r="O1755" s="232"/>
      <c r="P1755" s="232"/>
      <c r="Q1755" s="232"/>
      <c r="R1755" s="232"/>
    </row>
    <row r="1756" spans="1:18" s="18" customFormat="1" ht="24.75" hidden="1" customHeight="1">
      <c r="A1756" s="16" t="s">
        <v>324</v>
      </c>
      <c r="B1756" s="49">
        <v>795</v>
      </c>
      <c r="C1756" s="15" t="s">
        <v>54</v>
      </c>
      <c r="D1756" s="15" t="s">
        <v>123</v>
      </c>
      <c r="E1756" s="15" t="s">
        <v>624</v>
      </c>
      <c r="F1756" s="15" t="s">
        <v>37</v>
      </c>
      <c r="G1756" s="74">
        <f t="shared" ref="G1756:I1756" si="467">G1757</f>
        <v>0</v>
      </c>
      <c r="H1756" s="74">
        <f t="shared" si="467"/>
        <v>0</v>
      </c>
      <c r="I1756" s="74">
        <f t="shared" si="467"/>
        <v>0</v>
      </c>
      <c r="J1756" s="209"/>
      <c r="K1756" s="234"/>
      <c r="L1756" s="234"/>
      <c r="M1756" s="232"/>
      <c r="N1756" s="232"/>
      <c r="O1756" s="232"/>
      <c r="P1756" s="232"/>
      <c r="Q1756" s="232"/>
      <c r="R1756" s="232"/>
    </row>
    <row r="1757" spans="1:18" s="18" customFormat="1" ht="30.75" hidden="1" customHeight="1">
      <c r="A1757" s="16" t="s">
        <v>38</v>
      </c>
      <c r="B1757" s="49">
        <v>795</v>
      </c>
      <c r="C1757" s="15" t="s">
        <v>54</v>
      </c>
      <c r="D1757" s="15" t="s">
        <v>123</v>
      </c>
      <c r="E1757" s="15" t="s">
        <v>624</v>
      </c>
      <c r="F1757" s="15" t="s">
        <v>39</v>
      </c>
      <c r="G1757" s="74">
        <f>5365800-50+268287.5-5634037.5</f>
        <v>0</v>
      </c>
      <c r="H1757" s="74"/>
      <c r="I1757" s="74"/>
      <c r="J1757" s="209"/>
      <c r="K1757" s="234"/>
      <c r="L1757" s="234"/>
      <c r="M1757" s="232"/>
      <c r="N1757" s="232"/>
      <c r="O1757" s="232"/>
      <c r="P1757" s="232"/>
      <c r="Q1757" s="232"/>
      <c r="R1757" s="232"/>
    </row>
    <row r="1758" spans="1:18" s="105" customFormat="1" ht="22.5" hidden="1" customHeight="1">
      <c r="A1758" s="86" t="s">
        <v>156</v>
      </c>
      <c r="B1758" s="87">
        <v>795</v>
      </c>
      <c r="C1758" s="88" t="s">
        <v>54</v>
      </c>
      <c r="D1758" s="88" t="s">
        <v>123</v>
      </c>
      <c r="E1758" s="88" t="s">
        <v>624</v>
      </c>
      <c r="F1758" s="88" t="s">
        <v>157</v>
      </c>
      <c r="G1758" s="74">
        <f>G1759</f>
        <v>0</v>
      </c>
      <c r="H1758" s="74">
        <f t="shared" ref="H1758:I1758" si="468">H1759</f>
        <v>0</v>
      </c>
      <c r="I1758" s="74">
        <f t="shared" si="468"/>
        <v>0</v>
      </c>
      <c r="J1758" s="209"/>
      <c r="K1758" s="239"/>
      <c r="L1758" s="239"/>
      <c r="M1758" s="218"/>
      <c r="N1758" s="218"/>
      <c r="O1758" s="218"/>
      <c r="P1758" s="218"/>
      <c r="Q1758" s="218"/>
      <c r="R1758" s="218"/>
    </row>
    <row r="1759" spans="1:18" s="105" customFormat="1" ht="16.5" hidden="1" customHeight="1">
      <c r="A1759" s="86" t="s">
        <v>178</v>
      </c>
      <c r="B1759" s="87">
        <v>795</v>
      </c>
      <c r="C1759" s="88" t="s">
        <v>54</v>
      </c>
      <c r="D1759" s="88" t="s">
        <v>123</v>
      </c>
      <c r="E1759" s="88" t="s">
        <v>624</v>
      </c>
      <c r="F1759" s="88" t="s">
        <v>179</v>
      </c>
      <c r="G1759" s="74"/>
      <c r="H1759" s="118"/>
      <c r="I1759" s="118"/>
      <c r="J1759" s="230"/>
      <c r="K1759" s="239"/>
      <c r="L1759" s="239"/>
      <c r="M1759" s="218"/>
      <c r="N1759" s="218"/>
      <c r="O1759" s="218"/>
      <c r="P1759" s="218"/>
      <c r="Q1759" s="218"/>
      <c r="R1759" s="218"/>
    </row>
    <row r="1760" spans="1:18" s="18" customFormat="1" ht="32.25" hidden="1" customHeight="1">
      <c r="A1760" s="16" t="s">
        <v>519</v>
      </c>
      <c r="B1760" s="49">
        <v>795</v>
      </c>
      <c r="C1760" s="15" t="s">
        <v>54</v>
      </c>
      <c r="D1760" s="15" t="s">
        <v>123</v>
      </c>
      <c r="E1760" s="15" t="s">
        <v>202</v>
      </c>
      <c r="F1760" s="15"/>
      <c r="G1760" s="74">
        <f t="shared" ref="G1760:I1765" si="469">G1761</f>
        <v>0</v>
      </c>
      <c r="H1760" s="74">
        <f t="shared" si="469"/>
        <v>0</v>
      </c>
      <c r="I1760" s="74">
        <f>I1761+I1764</f>
        <v>0</v>
      </c>
      <c r="J1760" s="209"/>
      <c r="K1760" s="234"/>
      <c r="L1760" s="234"/>
      <c r="M1760" s="232"/>
      <c r="N1760" s="232"/>
      <c r="O1760" s="232"/>
      <c r="P1760" s="232"/>
      <c r="Q1760" s="232"/>
      <c r="R1760" s="232"/>
    </row>
    <row r="1761" spans="1:18" s="18" customFormat="1" ht="56.25" hidden="1" customHeight="1">
      <c r="A1761" s="16" t="s">
        <v>794</v>
      </c>
      <c r="B1761" s="49">
        <v>795</v>
      </c>
      <c r="C1761" s="15" t="s">
        <v>54</v>
      </c>
      <c r="D1761" s="15" t="s">
        <v>123</v>
      </c>
      <c r="E1761" s="15" t="s">
        <v>419</v>
      </c>
      <c r="F1761" s="15"/>
      <c r="G1761" s="74">
        <f t="shared" si="469"/>
        <v>0</v>
      </c>
      <c r="H1761" s="74">
        <f t="shared" si="469"/>
        <v>0</v>
      </c>
      <c r="I1761" s="74">
        <f t="shared" si="469"/>
        <v>0</v>
      </c>
      <c r="J1761" s="209"/>
      <c r="K1761" s="234"/>
      <c r="L1761" s="234"/>
      <c r="M1761" s="232"/>
      <c r="N1761" s="232"/>
      <c r="O1761" s="232"/>
      <c r="P1761" s="232"/>
      <c r="Q1761" s="232"/>
      <c r="R1761" s="232"/>
    </row>
    <row r="1762" spans="1:18" s="18" customFormat="1" ht="39" hidden="1" customHeight="1">
      <c r="A1762" s="16" t="s">
        <v>96</v>
      </c>
      <c r="B1762" s="49">
        <v>795</v>
      </c>
      <c r="C1762" s="15" t="s">
        <v>54</v>
      </c>
      <c r="D1762" s="15" t="s">
        <v>123</v>
      </c>
      <c r="E1762" s="15" t="s">
        <v>419</v>
      </c>
      <c r="F1762" s="15" t="s">
        <v>349</v>
      </c>
      <c r="G1762" s="74">
        <f t="shared" si="469"/>
        <v>0</v>
      </c>
      <c r="H1762" s="74">
        <f t="shared" si="469"/>
        <v>0</v>
      </c>
      <c r="I1762" s="74">
        <f t="shared" si="469"/>
        <v>0</v>
      </c>
      <c r="J1762" s="209"/>
      <c r="K1762" s="234"/>
      <c r="L1762" s="234"/>
      <c r="M1762" s="232"/>
      <c r="N1762" s="232"/>
      <c r="O1762" s="232"/>
      <c r="P1762" s="232"/>
      <c r="Q1762" s="232"/>
      <c r="R1762" s="232"/>
    </row>
    <row r="1763" spans="1:18" s="18" customFormat="1" ht="15.75" hidden="1" customHeight="1">
      <c r="A1763" s="16" t="s">
        <v>350</v>
      </c>
      <c r="B1763" s="49">
        <v>795</v>
      </c>
      <c r="C1763" s="15" t="s">
        <v>54</v>
      </c>
      <c r="D1763" s="15" t="s">
        <v>123</v>
      </c>
      <c r="E1763" s="15" t="s">
        <v>419</v>
      </c>
      <c r="F1763" s="15" t="s">
        <v>351</v>
      </c>
      <c r="G1763" s="74"/>
      <c r="H1763" s="74"/>
      <c r="I1763" s="74"/>
      <c r="J1763" s="209"/>
      <c r="K1763" s="234"/>
      <c r="L1763" s="234"/>
      <c r="M1763" s="232"/>
      <c r="N1763" s="232"/>
      <c r="O1763" s="232"/>
      <c r="P1763" s="232"/>
      <c r="Q1763" s="232"/>
      <c r="R1763" s="232"/>
    </row>
    <row r="1764" spans="1:18" s="18" customFormat="1" ht="70.5" hidden="1" customHeight="1">
      <c r="A1764" s="16" t="s">
        <v>595</v>
      </c>
      <c r="B1764" s="49">
        <v>795</v>
      </c>
      <c r="C1764" s="15" t="s">
        <v>54</v>
      </c>
      <c r="D1764" s="15" t="s">
        <v>123</v>
      </c>
      <c r="E1764" s="15" t="s">
        <v>594</v>
      </c>
      <c r="F1764" s="15"/>
      <c r="G1764" s="74">
        <f t="shared" si="469"/>
        <v>0</v>
      </c>
      <c r="H1764" s="74">
        <f t="shared" si="469"/>
        <v>0</v>
      </c>
      <c r="I1764" s="74">
        <f t="shared" si="469"/>
        <v>0</v>
      </c>
      <c r="J1764" s="209"/>
      <c r="K1764" s="234"/>
      <c r="L1764" s="234"/>
      <c r="M1764" s="232"/>
      <c r="N1764" s="232"/>
      <c r="O1764" s="232"/>
      <c r="P1764" s="232"/>
      <c r="Q1764" s="232"/>
      <c r="R1764" s="232"/>
    </row>
    <row r="1765" spans="1:18" s="18" customFormat="1" ht="39" hidden="1" customHeight="1">
      <c r="A1765" s="16" t="s">
        <v>96</v>
      </c>
      <c r="B1765" s="49">
        <v>795</v>
      </c>
      <c r="C1765" s="15" t="s">
        <v>54</v>
      </c>
      <c r="D1765" s="15" t="s">
        <v>123</v>
      </c>
      <c r="E1765" s="15" t="s">
        <v>594</v>
      </c>
      <c r="F1765" s="15" t="s">
        <v>349</v>
      </c>
      <c r="G1765" s="74">
        <f t="shared" si="469"/>
        <v>0</v>
      </c>
      <c r="H1765" s="74">
        <f t="shared" si="469"/>
        <v>0</v>
      </c>
      <c r="I1765" s="74">
        <f t="shared" si="469"/>
        <v>0</v>
      </c>
      <c r="J1765" s="209"/>
      <c r="K1765" s="234"/>
      <c r="L1765" s="234"/>
      <c r="M1765" s="232"/>
      <c r="N1765" s="232"/>
      <c r="O1765" s="232"/>
      <c r="P1765" s="232"/>
      <c r="Q1765" s="232"/>
      <c r="R1765" s="232"/>
    </row>
    <row r="1766" spans="1:18" s="18" customFormat="1" ht="15.75" hidden="1" customHeight="1">
      <c r="A1766" s="16" t="s">
        <v>350</v>
      </c>
      <c r="B1766" s="49">
        <v>795</v>
      </c>
      <c r="C1766" s="15" t="s">
        <v>54</v>
      </c>
      <c r="D1766" s="15" t="s">
        <v>123</v>
      </c>
      <c r="E1766" s="15" t="s">
        <v>594</v>
      </c>
      <c r="F1766" s="15" t="s">
        <v>351</v>
      </c>
      <c r="G1766" s="74"/>
      <c r="H1766" s="74"/>
      <c r="I1766" s="74"/>
      <c r="J1766" s="209"/>
      <c r="K1766" s="234"/>
      <c r="L1766" s="234"/>
      <c r="M1766" s="232"/>
      <c r="N1766" s="232"/>
      <c r="O1766" s="232"/>
      <c r="P1766" s="232"/>
      <c r="Q1766" s="232"/>
      <c r="R1766" s="232"/>
    </row>
    <row r="1767" spans="1:18" ht="25.5" hidden="1">
      <c r="A1767" s="37" t="s">
        <v>169</v>
      </c>
      <c r="B1767" s="14">
        <v>793</v>
      </c>
      <c r="C1767" s="15" t="s">
        <v>54</v>
      </c>
      <c r="D1767" s="15" t="s">
        <v>123</v>
      </c>
      <c r="E1767" s="15" t="s">
        <v>234</v>
      </c>
      <c r="F1767" s="14"/>
      <c r="G1767" s="74">
        <f>G1768</f>
        <v>0</v>
      </c>
      <c r="H1767" s="74">
        <f t="shared" ref="H1767:I1767" si="470">H1768</f>
        <v>0</v>
      </c>
      <c r="I1767" s="74">
        <f t="shared" si="470"/>
        <v>0</v>
      </c>
      <c r="J1767" s="209"/>
      <c r="K1767" s="240"/>
      <c r="L1767" s="239"/>
    </row>
    <row r="1768" spans="1:18" ht="25.5" hidden="1">
      <c r="A1768" s="16" t="s">
        <v>324</v>
      </c>
      <c r="B1768" s="14">
        <v>793</v>
      </c>
      <c r="C1768" s="15" t="s">
        <v>54</v>
      </c>
      <c r="D1768" s="15" t="s">
        <v>123</v>
      </c>
      <c r="E1768" s="15" t="s">
        <v>276</v>
      </c>
      <c r="F1768" s="15" t="s">
        <v>37</v>
      </c>
      <c r="G1768" s="74">
        <f>G1769</f>
        <v>0</v>
      </c>
      <c r="H1768" s="74">
        <f>H1769</f>
        <v>0</v>
      </c>
      <c r="I1768" s="74">
        <f>I1769</f>
        <v>0</v>
      </c>
      <c r="J1768" s="209"/>
      <c r="K1768" s="240"/>
      <c r="L1768" s="239"/>
    </row>
    <row r="1769" spans="1:18" ht="35.25" hidden="1" customHeight="1">
      <c r="A1769" s="16" t="s">
        <v>38</v>
      </c>
      <c r="B1769" s="14">
        <v>793</v>
      </c>
      <c r="C1769" s="15" t="s">
        <v>54</v>
      </c>
      <c r="D1769" s="15" t="s">
        <v>123</v>
      </c>
      <c r="E1769" s="15" t="s">
        <v>276</v>
      </c>
      <c r="F1769" s="15" t="s">
        <v>39</v>
      </c>
      <c r="G1769" s="74"/>
      <c r="H1769" s="74"/>
      <c r="I1769" s="74"/>
      <c r="J1769" s="209"/>
      <c r="K1769" s="240"/>
      <c r="L1769" s="239"/>
    </row>
    <row r="1770" spans="1:18" s="28" customFormat="1" ht="24.75" hidden="1" customHeight="1">
      <c r="A1770" s="37" t="s">
        <v>169</v>
      </c>
      <c r="B1770" s="14">
        <v>793</v>
      </c>
      <c r="C1770" s="15" t="s">
        <v>54</v>
      </c>
      <c r="D1770" s="15" t="s">
        <v>123</v>
      </c>
      <c r="E1770" s="15" t="s">
        <v>234</v>
      </c>
      <c r="F1770" s="39"/>
      <c r="G1770" s="74">
        <f t="shared" ref="G1770:I1770" si="471">G1771</f>
        <v>0</v>
      </c>
      <c r="H1770" s="74">
        <f t="shared" si="471"/>
        <v>0</v>
      </c>
      <c r="I1770" s="74">
        <f t="shared" si="471"/>
        <v>0</v>
      </c>
      <c r="J1770" s="209"/>
      <c r="K1770" s="249"/>
      <c r="L1770" s="249"/>
      <c r="M1770" s="236"/>
      <c r="N1770" s="236"/>
      <c r="O1770" s="236"/>
      <c r="P1770" s="236"/>
      <c r="Q1770" s="236"/>
      <c r="R1770" s="236"/>
    </row>
    <row r="1771" spans="1:18" ht="25.5" hidden="1">
      <c r="A1771" s="37" t="s">
        <v>169</v>
      </c>
      <c r="B1771" s="49">
        <v>795</v>
      </c>
      <c r="C1771" s="15" t="s">
        <v>54</v>
      </c>
      <c r="D1771" s="15" t="s">
        <v>123</v>
      </c>
      <c r="E1771" s="15" t="s">
        <v>276</v>
      </c>
      <c r="F1771" s="15"/>
      <c r="G1771" s="74">
        <f>G1772+G1774</f>
        <v>0</v>
      </c>
      <c r="H1771" s="74">
        <f>H1772+H1774</f>
        <v>0</v>
      </c>
      <c r="I1771" s="74">
        <f>I1772+I1774</f>
        <v>0</v>
      </c>
      <c r="J1771" s="209"/>
      <c r="K1771" s="239"/>
      <c r="L1771" s="239"/>
    </row>
    <row r="1772" spans="1:18" hidden="1">
      <c r="A1772" s="16"/>
      <c r="B1772" s="49"/>
      <c r="C1772" s="15" t="s">
        <v>54</v>
      </c>
      <c r="D1772" s="15" t="s">
        <v>123</v>
      </c>
      <c r="E1772" s="15" t="s">
        <v>276</v>
      </c>
      <c r="F1772" s="15"/>
      <c r="G1772" s="74"/>
      <c r="H1772" s="74"/>
      <c r="I1772" s="74"/>
      <c r="J1772" s="209"/>
      <c r="K1772" s="239"/>
      <c r="L1772" s="239"/>
    </row>
    <row r="1773" spans="1:18" ht="30.75" hidden="1" customHeight="1">
      <c r="A1773" s="16"/>
      <c r="B1773" s="49"/>
      <c r="C1773" s="15" t="s">
        <v>54</v>
      </c>
      <c r="D1773" s="15" t="s">
        <v>123</v>
      </c>
      <c r="E1773" s="15" t="s">
        <v>276</v>
      </c>
      <c r="F1773" s="15"/>
      <c r="G1773" s="74"/>
      <c r="H1773" s="74"/>
      <c r="I1773" s="74"/>
      <c r="J1773" s="209"/>
      <c r="K1773" s="239"/>
      <c r="L1773" s="239"/>
    </row>
    <row r="1774" spans="1:18" ht="30.75" hidden="1" customHeight="1">
      <c r="A1774" s="16" t="s">
        <v>36</v>
      </c>
      <c r="B1774" s="49">
        <v>795</v>
      </c>
      <c r="C1774" s="15" t="s">
        <v>54</v>
      </c>
      <c r="D1774" s="15" t="s">
        <v>123</v>
      </c>
      <c r="E1774" s="15" t="s">
        <v>276</v>
      </c>
      <c r="F1774" s="15" t="s">
        <v>37</v>
      </c>
      <c r="G1774" s="74">
        <f>G1775</f>
        <v>0</v>
      </c>
      <c r="H1774" s="74">
        <f>H1775</f>
        <v>0</v>
      </c>
      <c r="I1774" s="74">
        <f>I1775</f>
        <v>0</v>
      </c>
      <c r="J1774" s="209"/>
      <c r="K1774" s="239"/>
      <c r="L1774" s="239"/>
    </row>
    <row r="1775" spans="1:18" ht="35.25" hidden="1" customHeight="1">
      <c r="A1775" s="16" t="s">
        <v>38</v>
      </c>
      <c r="B1775" s="49">
        <v>795</v>
      </c>
      <c r="C1775" s="15" t="s">
        <v>54</v>
      </c>
      <c r="D1775" s="15" t="s">
        <v>123</v>
      </c>
      <c r="E1775" s="15" t="s">
        <v>276</v>
      </c>
      <c r="F1775" s="15" t="s">
        <v>39</v>
      </c>
      <c r="G1775" s="74"/>
      <c r="H1775" s="74"/>
      <c r="I1775" s="74"/>
      <c r="J1775" s="209"/>
      <c r="K1775" s="239"/>
      <c r="L1775" s="239"/>
    </row>
    <row r="1776" spans="1:18" s="46" customFormat="1" ht="23.25" hidden="1" customHeight="1">
      <c r="A1776" s="16" t="s">
        <v>87</v>
      </c>
      <c r="B1776" s="49">
        <v>795</v>
      </c>
      <c r="C1776" s="70" t="s">
        <v>54</v>
      </c>
      <c r="D1776" s="70" t="s">
        <v>88</v>
      </c>
      <c r="E1776" s="15"/>
      <c r="F1776" s="15"/>
      <c r="G1776" s="74">
        <f>G1777</f>
        <v>0</v>
      </c>
      <c r="H1776" s="74">
        <f t="shared" ref="H1776:I1776" si="472">H1777</f>
        <v>0</v>
      </c>
      <c r="I1776" s="74">
        <f t="shared" si="472"/>
        <v>0</v>
      </c>
      <c r="J1776" s="209"/>
      <c r="K1776" s="239"/>
      <c r="L1776" s="239"/>
      <c r="M1776" s="254"/>
      <c r="N1776" s="254"/>
      <c r="O1776" s="254"/>
      <c r="P1776" s="254"/>
      <c r="Q1776" s="254"/>
      <c r="R1776" s="254"/>
    </row>
    <row r="1777" spans="1:18" s="22" customFormat="1" ht="57" hidden="1" customHeight="1">
      <c r="A1777" s="16" t="s">
        <v>495</v>
      </c>
      <c r="B1777" s="49">
        <v>795</v>
      </c>
      <c r="C1777" s="70" t="s">
        <v>54</v>
      </c>
      <c r="D1777" s="70" t="s">
        <v>88</v>
      </c>
      <c r="E1777" s="41" t="s">
        <v>296</v>
      </c>
      <c r="F1777" s="70"/>
      <c r="G1777" s="29">
        <f>G1778</f>
        <v>0</v>
      </c>
      <c r="H1777" s="29">
        <f>H1778</f>
        <v>0</v>
      </c>
      <c r="I1777" s="29">
        <f>I1778</f>
        <v>0</v>
      </c>
      <c r="J1777" s="227"/>
      <c r="K1777" s="239"/>
      <c r="L1777" s="239"/>
      <c r="M1777" s="239"/>
      <c r="N1777" s="239"/>
      <c r="O1777" s="239"/>
      <c r="P1777" s="239"/>
      <c r="Q1777" s="239"/>
      <c r="R1777" s="239"/>
    </row>
    <row r="1778" spans="1:18" s="22" customFormat="1" ht="25.5" hidden="1">
      <c r="A1778" s="16" t="s">
        <v>76</v>
      </c>
      <c r="B1778" s="49">
        <v>795</v>
      </c>
      <c r="C1778" s="70" t="s">
        <v>54</v>
      </c>
      <c r="D1778" s="70" t="s">
        <v>88</v>
      </c>
      <c r="E1778" s="41" t="s">
        <v>283</v>
      </c>
      <c r="F1778" s="70"/>
      <c r="G1778" s="29">
        <f>G1779+G1782+G1783</f>
        <v>0</v>
      </c>
      <c r="H1778" s="29">
        <f t="shared" ref="H1778:I1778" si="473">H1779+H1782+H1783</f>
        <v>0</v>
      </c>
      <c r="I1778" s="29">
        <f t="shared" si="473"/>
        <v>0</v>
      </c>
      <c r="J1778" s="227"/>
      <c r="K1778" s="239"/>
      <c r="L1778" s="239"/>
      <c r="M1778" s="239"/>
      <c r="N1778" s="239"/>
      <c r="O1778" s="239"/>
      <c r="P1778" s="239"/>
      <c r="Q1778" s="239"/>
      <c r="R1778" s="239"/>
    </row>
    <row r="1779" spans="1:18" s="22" customFormat="1" ht="63.75" hidden="1">
      <c r="A1779" s="56" t="s">
        <v>55</v>
      </c>
      <c r="B1779" s="49">
        <v>795</v>
      </c>
      <c r="C1779" s="70" t="s">
        <v>54</v>
      </c>
      <c r="D1779" s="70" t="s">
        <v>88</v>
      </c>
      <c r="E1779" s="41" t="s">
        <v>283</v>
      </c>
      <c r="F1779" s="41" t="s">
        <v>58</v>
      </c>
      <c r="G1779" s="29">
        <f>G1780</f>
        <v>0</v>
      </c>
      <c r="H1779" s="29">
        <f>H1780</f>
        <v>0</v>
      </c>
      <c r="I1779" s="29">
        <f>I1780</f>
        <v>0</v>
      </c>
      <c r="J1779" s="227"/>
      <c r="K1779" s="239"/>
      <c r="L1779" s="239"/>
      <c r="M1779" s="239"/>
      <c r="N1779" s="239"/>
      <c r="O1779" s="239"/>
      <c r="P1779" s="239"/>
      <c r="Q1779" s="239"/>
      <c r="R1779" s="239"/>
    </row>
    <row r="1780" spans="1:18" s="22" customFormat="1" ht="25.5" hidden="1">
      <c r="A1780" s="56" t="s">
        <v>56</v>
      </c>
      <c r="B1780" s="49">
        <v>795</v>
      </c>
      <c r="C1780" s="70" t="s">
        <v>54</v>
      </c>
      <c r="D1780" s="70" t="s">
        <v>88</v>
      </c>
      <c r="E1780" s="41" t="s">
        <v>283</v>
      </c>
      <c r="F1780" s="41" t="s">
        <v>59</v>
      </c>
      <c r="G1780" s="29"/>
      <c r="H1780" s="29"/>
      <c r="I1780" s="29"/>
      <c r="J1780" s="227"/>
      <c r="K1780" s="239"/>
      <c r="L1780" s="239"/>
      <c r="M1780" s="239"/>
      <c r="N1780" s="239"/>
      <c r="O1780" s="239"/>
      <c r="P1780" s="239"/>
      <c r="Q1780" s="239"/>
      <c r="R1780" s="239"/>
    </row>
    <row r="1781" spans="1:18" ht="25.5" hidden="1">
      <c r="A1781" s="16" t="s">
        <v>36</v>
      </c>
      <c r="B1781" s="49">
        <v>795</v>
      </c>
      <c r="C1781" s="70" t="s">
        <v>54</v>
      </c>
      <c r="D1781" s="70" t="s">
        <v>88</v>
      </c>
      <c r="E1781" s="41" t="s">
        <v>283</v>
      </c>
      <c r="F1781" s="15" t="s">
        <v>37</v>
      </c>
      <c r="G1781" s="74">
        <f>G1782</f>
        <v>0</v>
      </c>
      <c r="H1781" s="74">
        <f t="shared" ref="H1781:I1781" si="474">H1782</f>
        <v>0</v>
      </c>
      <c r="I1781" s="74">
        <f t="shared" si="474"/>
        <v>0</v>
      </c>
      <c r="J1781" s="209"/>
      <c r="K1781" s="239"/>
      <c r="L1781" s="239"/>
    </row>
    <row r="1782" spans="1:18" ht="25.5" hidden="1">
      <c r="A1782" s="16" t="s">
        <v>38</v>
      </c>
      <c r="B1782" s="49">
        <v>795</v>
      </c>
      <c r="C1782" s="70" t="s">
        <v>54</v>
      </c>
      <c r="D1782" s="70" t="s">
        <v>88</v>
      </c>
      <c r="E1782" s="41" t="s">
        <v>283</v>
      </c>
      <c r="F1782" s="15" t="s">
        <v>39</v>
      </c>
      <c r="G1782" s="74"/>
      <c r="H1782" s="74"/>
      <c r="I1782" s="74"/>
      <c r="J1782" s="209"/>
      <c r="K1782" s="239"/>
      <c r="L1782" s="239"/>
    </row>
    <row r="1783" spans="1:18" s="46" customFormat="1" hidden="1">
      <c r="A1783" s="16" t="s">
        <v>63</v>
      </c>
      <c r="B1783" s="14">
        <v>795</v>
      </c>
      <c r="C1783" s="70" t="s">
        <v>54</v>
      </c>
      <c r="D1783" s="70" t="s">
        <v>88</v>
      </c>
      <c r="E1783" s="41" t="s">
        <v>283</v>
      </c>
      <c r="F1783" s="15" t="s">
        <v>64</v>
      </c>
      <c r="G1783" s="74">
        <f>G1784</f>
        <v>0</v>
      </c>
      <c r="H1783" s="74">
        <f>H1784</f>
        <v>0</v>
      </c>
      <c r="I1783" s="74">
        <f>I1784</f>
        <v>0</v>
      </c>
      <c r="J1783" s="209"/>
      <c r="K1783" s="239"/>
      <c r="L1783" s="239"/>
      <c r="M1783" s="254"/>
      <c r="N1783" s="254"/>
      <c r="O1783" s="254"/>
      <c r="P1783" s="254"/>
      <c r="Q1783" s="254"/>
      <c r="R1783" s="254"/>
    </row>
    <row r="1784" spans="1:18" s="46" customFormat="1" hidden="1">
      <c r="A1784" s="16" t="s">
        <v>144</v>
      </c>
      <c r="B1784" s="14">
        <v>795</v>
      </c>
      <c r="C1784" s="70" t="s">
        <v>54</v>
      </c>
      <c r="D1784" s="70" t="s">
        <v>88</v>
      </c>
      <c r="E1784" s="41" t="s">
        <v>283</v>
      </c>
      <c r="F1784" s="15" t="s">
        <v>67</v>
      </c>
      <c r="G1784" s="74"/>
      <c r="H1784" s="74"/>
      <c r="I1784" s="74"/>
      <c r="J1784" s="209"/>
      <c r="K1784" s="239"/>
      <c r="L1784" s="239"/>
      <c r="M1784" s="254"/>
      <c r="N1784" s="254"/>
      <c r="O1784" s="254"/>
      <c r="P1784" s="254"/>
      <c r="Q1784" s="254"/>
      <c r="R1784" s="254"/>
    </row>
    <row r="1785" spans="1:18" hidden="1">
      <c r="A1785" s="54" t="s">
        <v>347</v>
      </c>
      <c r="B1785" s="19">
        <v>795</v>
      </c>
      <c r="C1785" s="7" t="s">
        <v>173</v>
      </c>
      <c r="D1785" s="7"/>
      <c r="E1785" s="7"/>
      <c r="F1785" s="7"/>
      <c r="G1785" s="38">
        <f>G1815+G1786+G1892+G1915</f>
        <v>0</v>
      </c>
      <c r="H1785" s="38">
        <f>H1815+H1786+H1892+H1915</f>
        <v>0</v>
      </c>
      <c r="I1785" s="38">
        <f>I1815+I1786+I1892+I1915</f>
        <v>0</v>
      </c>
      <c r="J1785" s="223"/>
      <c r="K1785" s="239"/>
      <c r="L1785" s="239"/>
    </row>
    <row r="1786" spans="1:18" hidden="1">
      <c r="A1786" s="160" t="s">
        <v>174</v>
      </c>
      <c r="B1786" s="49">
        <v>795</v>
      </c>
      <c r="C1786" s="10" t="s">
        <v>173</v>
      </c>
      <c r="D1786" s="10" t="s">
        <v>19</v>
      </c>
      <c r="E1786" s="7"/>
      <c r="F1786" s="7"/>
      <c r="G1786" s="27">
        <f>G1787+G1800+G1810</f>
        <v>0</v>
      </c>
      <c r="H1786" s="27">
        <f>H1787+H1800+H1810</f>
        <v>0</v>
      </c>
      <c r="I1786" s="27">
        <f>I1787+I1800+I1810</f>
        <v>0</v>
      </c>
      <c r="J1786" s="226"/>
      <c r="K1786" s="239"/>
      <c r="L1786" s="239"/>
    </row>
    <row r="1787" spans="1:18" s="3" customFormat="1" ht="52.5" hidden="1" customHeight="1">
      <c r="A1787" s="86" t="s">
        <v>495</v>
      </c>
      <c r="B1787" s="49">
        <v>795</v>
      </c>
      <c r="C1787" s="15" t="s">
        <v>173</v>
      </c>
      <c r="D1787" s="15" t="s">
        <v>19</v>
      </c>
      <c r="E1787" s="15" t="s">
        <v>296</v>
      </c>
      <c r="F1787" s="15"/>
      <c r="G1787" s="74">
        <f>G1788+G1791+G1794+G1797</f>
        <v>0</v>
      </c>
      <c r="H1787" s="74">
        <f t="shared" ref="H1787:I1787" si="475">H1788+H1791+H1794+H1797</f>
        <v>0</v>
      </c>
      <c r="I1787" s="74">
        <f t="shared" si="475"/>
        <v>0</v>
      </c>
      <c r="J1787" s="209"/>
      <c r="K1787" s="239"/>
      <c r="L1787" s="239"/>
      <c r="M1787" s="231"/>
      <c r="N1787" s="231"/>
      <c r="O1787" s="231"/>
      <c r="P1787" s="231"/>
      <c r="Q1787" s="231"/>
      <c r="R1787" s="231"/>
    </row>
    <row r="1788" spans="1:18" s="18" customFormat="1" ht="63" hidden="1" customHeight="1">
      <c r="A1788" s="86" t="s">
        <v>81</v>
      </c>
      <c r="B1788" s="49">
        <v>795</v>
      </c>
      <c r="C1788" s="15" t="s">
        <v>173</v>
      </c>
      <c r="D1788" s="15" t="s">
        <v>19</v>
      </c>
      <c r="E1788" s="15" t="s">
        <v>80</v>
      </c>
      <c r="F1788" s="15"/>
      <c r="G1788" s="74">
        <f t="shared" ref="G1788:I1789" si="476">G1789</f>
        <v>0</v>
      </c>
      <c r="H1788" s="74">
        <f t="shared" si="476"/>
        <v>0</v>
      </c>
      <c r="I1788" s="74">
        <f t="shared" si="476"/>
        <v>0</v>
      </c>
      <c r="J1788" s="209"/>
      <c r="K1788" s="234"/>
      <c r="L1788" s="234"/>
      <c r="M1788" s="232"/>
      <c r="N1788" s="232"/>
      <c r="O1788" s="232"/>
      <c r="P1788" s="232"/>
      <c r="Q1788" s="232"/>
      <c r="R1788" s="232"/>
    </row>
    <row r="1789" spans="1:18" ht="30.75" hidden="1" customHeight="1">
      <c r="A1789" s="16" t="s">
        <v>36</v>
      </c>
      <c r="B1789" s="49">
        <v>795</v>
      </c>
      <c r="C1789" s="15" t="s">
        <v>173</v>
      </c>
      <c r="D1789" s="15" t="s">
        <v>19</v>
      </c>
      <c r="E1789" s="15" t="s">
        <v>80</v>
      </c>
      <c r="F1789" s="15" t="s">
        <v>37</v>
      </c>
      <c r="G1789" s="74">
        <f t="shared" si="476"/>
        <v>0</v>
      </c>
      <c r="H1789" s="74">
        <f t="shared" si="476"/>
        <v>0</v>
      </c>
      <c r="I1789" s="74">
        <f t="shared" si="476"/>
        <v>0</v>
      </c>
      <c r="J1789" s="209"/>
      <c r="K1789" s="239"/>
      <c r="L1789" s="239"/>
    </row>
    <row r="1790" spans="1:18" s="18" customFormat="1" ht="34.5" hidden="1" customHeight="1">
      <c r="A1790" s="16" t="s">
        <v>38</v>
      </c>
      <c r="B1790" s="49">
        <v>795</v>
      </c>
      <c r="C1790" s="15" t="s">
        <v>173</v>
      </c>
      <c r="D1790" s="15" t="s">
        <v>19</v>
      </c>
      <c r="E1790" s="15" t="s">
        <v>80</v>
      </c>
      <c r="F1790" s="15" t="s">
        <v>39</v>
      </c>
      <c r="G1790" s="74"/>
      <c r="H1790" s="203"/>
      <c r="I1790" s="203"/>
      <c r="J1790" s="209"/>
      <c r="K1790" s="234"/>
      <c r="L1790" s="234"/>
      <c r="M1790" s="232"/>
      <c r="N1790" s="232"/>
      <c r="O1790" s="232"/>
      <c r="P1790" s="232"/>
      <c r="Q1790" s="232"/>
      <c r="R1790" s="232"/>
    </row>
    <row r="1791" spans="1:18" s="18" customFormat="1" ht="20.25" hidden="1" customHeight="1">
      <c r="A1791" s="16" t="s">
        <v>83</v>
      </c>
      <c r="B1791" s="49">
        <v>795</v>
      </c>
      <c r="C1791" s="15" t="s">
        <v>173</v>
      </c>
      <c r="D1791" s="15" t="s">
        <v>19</v>
      </c>
      <c r="E1791" s="15" t="s">
        <v>82</v>
      </c>
      <c r="F1791" s="15"/>
      <c r="G1791" s="74">
        <f t="shared" ref="G1791:I1792" si="477">G1792</f>
        <v>0</v>
      </c>
      <c r="H1791" s="74">
        <f t="shared" si="477"/>
        <v>0</v>
      </c>
      <c r="I1791" s="74">
        <f t="shared" si="477"/>
        <v>0</v>
      </c>
      <c r="J1791" s="209"/>
      <c r="K1791" s="234"/>
      <c r="L1791" s="234"/>
      <c r="M1791" s="232"/>
      <c r="N1791" s="232"/>
      <c r="O1791" s="232"/>
      <c r="P1791" s="232"/>
      <c r="Q1791" s="232"/>
      <c r="R1791" s="232"/>
    </row>
    <row r="1792" spans="1:18" ht="30.75" hidden="1" customHeight="1">
      <c r="A1792" s="16" t="s">
        <v>36</v>
      </c>
      <c r="B1792" s="49">
        <v>795</v>
      </c>
      <c r="C1792" s="15" t="s">
        <v>173</v>
      </c>
      <c r="D1792" s="15" t="s">
        <v>19</v>
      </c>
      <c r="E1792" s="15" t="s">
        <v>82</v>
      </c>
      <c r="F1792" s="15" t="s">
        <v>37</v>
      </c>
      <c r="G1792" s="74">
        <f t="shared" si="477"/>
        <v>0</v>
      </c>
      <c r="H1792" s="74">
        <f t="shared" si="477"/>
        <v>0</v>
      </c>
      <c r="I1792" s="74">
        <f t="shared" si="477"/>
        <v>0</v>
      </c>
      <c r="J1792" s="209"/>
      <c r="K1792" s="239"/>
      <c r="L1792" s="239"/>
    </row>
    <row r="1793" spans="1:18" s="18" customFormat="1" ht="34.5" hidden="1" customHeight="1">
      <c r="A1793" s="16" t="s">
        <v>38</v>
      </c>
      <c r="B1793" s="49">
        <v>795</v>
      </c>
      <c r="C1793" s="15" t="s">
        <v>173</v>
      </c>
      <c r="D1793" s="15" t="s">
        <v>19</v>
      </c>
      <c r="E1793" s="15" t="s">
        <v>82</v>
      </c>
      <c r="F1793" s="15" t="s">
        <v>39</v>
      </c>
      <c r="G1793" s="74"/>
      <c r="H1793" s="203"/>
      <c r="I1793" s="203"/>
      <c r="J1793" s="209"/>
      <c r="K1793" s="234"/>
      <c r="L1793" s="234"/>
      <c r="M1793" s="232"/>
      <c r="N1793" s="232"/>
      <c r="O1793" s="232"/>
      <c r="P1793" s="232"/>
      <c r="Q1793" s="232"/>
      <c r="R1793" s="232"/>
    </row>
    <row r="1794" spans="1:18" s="18" customFormat="1" ht="20.25" hidden="1" customHeight="1">
      <c r="A1794" s="16" t="s">
        <v>85</v>
      </c>
      <c r="B1794" s="49">
        <v>795</v>
      </c>
      <c r="C1794" s="15" t="s">
        <v>173</v>
      </c>
      <c r="D1794" s="15" t="s">
        <v>19</v>
      </c>
      <c r="E1794" s="15" t="s">
        <v>84</v>
      </c>
      <c r="F1794" s="15"/>
      <c r="G1794" s="74">
        <f t="shared" ref="G1794:I1795" si="478">G1795</f>
        <v>0</v>
      </c>
      <c r="H1794" s="74">
        <f t="shared" si="478"/>
        <v>0</v>
      </c>
      <c r="I1794" s="74">
        <f t="shared" si="478"/>
        <v>0</v>
      </c>
      <c r="J1794" s="209"/>
      <c r="K1794" s="234"/>
      <c r="L1794" s="234"/>
      <c r="M1794" s="232"/>
      <c r="N1794" s="232"/>
      <c r="O1794" s="232"/>
      <c r="P1794" s="232"/>
      <c r="Q1794" s="232"/>
      <c r="R1794" s="232"/>
    </row>
    <row r="1795" spans="1:18" ht="30.75" hidden="1" customHeight="1">
      <c r="A1795" s="16" t="s">
        <v>36</v>
      </c>
      <c r="B1795" s="49">
        <v>795</v>
      </c>
      <c r="C1795" s="15" t="s">
        <v>173</v>
      </c>
      <c r="D1795" s="15" t="s">
        <v>19</v>
      </c>
      <c r="E1795" s="15" t="s">
        <v>84</v>
      </c>
      <c r="F1795" s="15" t="s">
        <v>37</v>
      </c>
      <c r="G1795" s="74">
        <f t="shared" si="478"/>
        <v>0</v>
      </c>
      <c r="H1795" s="74">
        <f t="shared" si="478"/>
        <v>0</v>
      </c>
      <c r="I1795" s="74">
        <f t="shared" si="478"/>
        <v>0</v>
      </c>
      <c r="J1795" s="209"/>
      <c r="K1795" s="239"/>
      <c r="L1795" s="239"/>
    </row>
    <row r="1796" spans="1:18" s="18" customFormat="1" ht="34.5" hidden="1" customHeight="1">
      <c r="A1796" s="16" t="s">
        <v>38</v>
      </c>
      <c r="B1796" s="49">
        <v>795</v>
      </c>
      <c r="C1796" s="15" t="s">
        <v>173</v>
      </c>
      <c r="D1796" s="15" t="s">
        <v>19</v>
      </c>
      <c r="E1796" s="15" t="s">
        <v>84</v>
      </c>
      <c r="F1796" s="15" t="s">
        <v>39</v>
      </c>
      <c r="G1796" s="74"/>
      <c r="H1796" s="74"/>
      <c r="I1796" s="74"/>
      <c r="J1796" s="209"/>
      <c r="K1796" s="234"/>
      <c r="L1796" s="234"/>
      <c r="M1796" s="232"/>
      <c r="N1796" s="232"/>
      <c r="O1796" s="232"/>
      <c r="P1796" s="232"/>
      <c r="Q1796" s="232"/>
      <c r="R1796" s="232"/>
    </row>
    <row r="1797" spans="1:18" s="46" customFormat="1" ht="24" hidden="1" customHeight="1">
      <c r="A1797" s="16" t="s">
        <v>538</v>
      </c>
      <c r="B1797" s="49">
        <v>795</v>
      </c>
      <c r="C1797" s="10" t="s">
        <v>173</v>
      </c>
      <c r="D1797" s="10" t="s">
        <v>19</v>
      </c>
      <c r="E1797" s="15" t="s">
        <v>537</v>
      </c>
      <c r="F1797" s="15"/>
      <c r="G1797" s="74">
        <f t="shared" ref="G1797:I1798" si="479">G1798</f>
        <v>0</v>
      </c>
      <c r="H1797" s="74">
        <f t="shared" si="479"/>
        <v>0</v>
      </c>
      <c r="I1797" s="74">
        <f t="shared" si="479"/>
        <v>0</v>
      </c>
      <c r="J1797" s="209"/>
      <c r="K1797" s="239"/>
      <c r="L1797" s="239"/>
      <c r="M1797" s="254"/>
      <c r="N1797" s="254"/>
      <c r="O1797" s="254"/>
      <c r="P1797" s="254"/>
      <c r="Q1797" s="254"/>
      <c r="R1797" s="254"/>
    </row>
    <row r="1798" spans="1:18" s="46" customFormat="1" ht="28.5" hidden="1" customHeight="1">
      <c r="A1798" s="16" t="s">
        <v>324</v>
      </c>
      <c r="B1798" s="49">
        <v>795</v>
      </c>
      <c r="C1798" s="10" t="s">
        <v>173</v>
      </c>
      <c r="D1798" s="10" t="s">
        <v>19</v>
      </c>
      <c r="E1798" s="15" t="s">
        <v>537</v>
      </c>
      <c r="F1798" s="15" t="s">
        <v>37</v>
      </c>
      <c r="G1798" s="74">
        <f t="shared" si="479"/>
        <v>0</v>
      </c>
      <c r="H1798" s="74">
        <f t="shared" si="479"/>
        <v>0</v>
      </c>
      <c r="I1798" s="74">
        <f t="shared" si="479"/>
        <v>0</v>
      </c>
      <c r="J1798" s="209"/>
      <c r="K1798" s="239"/>
      <c r="L1798" s="239"/>
      <c r="M1798" s="254"/>
      <c r="N1798" s="254"/>
      <c r="O1798" s="254"/>
      <c r="P1798" s="254"/>
      <c r="Q1798" s="254"/>
      <c r="R1798" s="254"/>
    </row>
    <row r="1799" spans="1:18" s="46" customFormat="1" ht="28.5" hidden="1" customHeight="1">
      <c r="A1799" s="16" t="s">
        <v>38</v>
      </c>
      <c r="B1799" s="49">
        <v>795</v>
      </c>
      <c r="C1799" s="10" t="s">
        <v>173</v>
      </c>
      <c r="D1799" s="10" t="s">
        <v>19</v>
      </c>
      <c r="E1799" s="15" t="s">
        <v>537</v>
      </c>
      <c r="F1799" s="15" t="s">
        <v>39</v>
      </c>
      <c r="G1799" s="74"/>
      <c r="H1799" s="74">
        <v>0</v>
      </c>
      <c r="I1799" s="74">
        <v>0</v>
      </c>
      <c r="J1799" s="209"/>
      <c r="K1799" s="239"/>
      <c r="L1799" s="239"/>
      <c r="M1799" s="254"/>
      <c r="N1799" s="254"/>
      <c r="O1799" s="254"/>
      <c r="P1799" s="254"/>
      <c r="Q1799" s="254"/>
      <c r="R1799" s="254"/>
    </row>
    <row r="1800" spans="1:18" s="18" customFormat="1" ht="51" hidden="1">
      <c r="A1800" s="16" t="s">
        <v>514</v>
      </c>
      <c r="B1800" s="49">
        <v>795</v>
      </c>
      <c r="C1800" s="10" t="s">
        <v>173</v>
      </c>
      <c r="D1800" s="10" t="s">
        <v>19</v>
      </c>
      <c r="E1800" s="15" t="s">
        <v>214</v>
      </c>
      <c r="F1800" s="15"/>
      <c r="G1800" s="74">
        <f>G1801+G1807+G1804</f>
        <v>0</v>
      </c>
      <c r="H1800" s="74">
        <f t="shared" ref="H1800:I1800" si="480">H1801+H1807+H1804</f>
        <v>0</v>
      </c>
      <c r="I1800" s="74">
        <f t="shared" si="480"/>
        <v>0</v>
      </c>
      <c r="J1800" s="209"/>
      <c r="K1800" s="234"/>
      <c r="L1800" s="234"/>
      <c r="M1800" s="232"/>
      <c r="N1800" s="232"/>
      <c r="O1800" s="232"/>
      <c r="P1800" s="232"/>
      <c r="Q1800" s="232"/>
      <c r="R1800" s="232"/>
    </row>
    <row r="1801" spans="1:18" s="18" customFormat="1" ht="89.25" hidden="1">
      <c r="A1801" s="16" t="s">
        <v>439</v>
      </c>
      <c r="B1801" s="49">
        <v>795</v>
      </c>
      <c r="C1801" s="10" t="s">
        <v>173</v>
      </c>
      <c r="D1801" s="10" t="s">
        <v>19</v>
      </c>
      <c r="E1801" s="15" t="s">
        <v>525</v>
      </c>
      <c r="F1801" s="15"/>
      <c r="G1801" s="74">
        <f>G1802</f>
        <v>0</v>
      </c>
      <c r="H1801" s="74">
        <f t="shared" ref="H1801:I1805" si="481">H1802</f>
        <v>0</v>
      </c>
      <c r="I1801" s="74">
        <f t="shared" si="481"/>
        <v>0</v>
      </c>
      <c r="J1801" s="209"/>
      <c r="K1801" s="234"/>
      <c r="L1801" s="234"/>
      <c r="M1801" s="232"/>
      <c r="N1801" s="232"/>
      <c r="O1801" s="232"/>
      <c r="P1801" s="232"/>
      <c r="Q1801" s="232"/>
      <c r="R1801" s="232"/>
    </row>
    <row r="1802" spans="1:18" s="18" customFormat="1" ht="23.25" hidden="1" customHeight="1">
      <c r="A1802" s="86" t="s">
        <v>63</v>
      </c>
      <c r="B1802" s="49">
        <v>795</v>
      </c>
      <c r="C1802" s="10" t="s">
        <v>173</v>
      </c>
      <c r="D1802" s="10" t="s">
        <v>19</v>
      </c>
      <c r="E1802" s="15" t="s">
        <v>525</v>
      </c>
      <c r="F1802" s="15" t="s">
        <v>64</v>
      </c>
      <c r="G1802" s="74">
        <f>G1803</f>
        <v>0</v>
      </c>
      <c r="H1802" s="74">
        <f t="shared" si="481"/>
        <v>0</v>
      </c>
      <c r="I1802" s="74">
        <f t="shared" si="481"/>
        <v>0</v>
      </c>
      <c r="J1802" s="209"/>
      <c r="K1802" s="234"/>
      <c r="L1802" s="234"/>
      <c r="M1802" s="232"/>
      <c r="N1802" s="232"/>
      <c r="O1802" s="232"/>
      <c r="P1802" s="232"/>
      <c r="Q1802" s="232"/>
      <c r="R1802" s="232"/>
    </row>
    <row r="1803" spans="1:18" s="18" customFormat="1" ht="20.25" hidden="1" customHeight="1">
      <c r="A1803" s="161" t="s">
        <v>144</v>
      </c>
      <c r="B1803" s="49">
        <v>795</v>
      </c>
      <c r="C1803" s="10" t="s">
        <v>173</v>
      </c>
      <c r="D1803" s="10" t="s">
        <v>19</v>
      </c>
      <c r="E1803" s="15" t="s">
        <v>525</v>
      </c>
      <c r="F1803" s="15" t="s">
        <v>67</v>
      </c>
      <c r="G1803" s="74"/>
      <c r="H1803" s="74"/>
      <c r="I1803" s="74"/>
      <c r="J1803" s="209"/>
      <c r="K1803" s="234"/>
      <c r="L1803" s="234"/>
      <c r="M1803" s="232"/>
      <c r="N1803" s="232"/>
      <c r="O1803" s="232"/>
      <c r="P1803" s="232"/>
      <c r="Q1803" s="232"/>
      <c r="R1803" s="232"/>
    </row>
    <row r="1804" spans="1:18" s="18" customFormat="1" ht="76.5" hidden="1">
      <c r="A1804" s="86" t="s">
        <v>440</v>
      </c>
      <c r="B1804" s="49">
        <v>795</v>
      </c>
      <c r="C1804" s="10" t="s">
        <v>173</v>
      </c>
      <c r="D1804" s="10" t="s">
        <v>19</v>
      </c>
      <c r="E1804" s="15" t="s">
        <v>526</v>
      </c>
      <c r="F1804" s="15"/>
      <c r="G1804" s="74">
        <f>G1805</f>
        <v>0</v>
      </c>
      <c r="H1804" s="74">
        <f t="shared" si="481"/>
        <v>0</v>
      </c>
      <c r="I1804" s="74">
        <f t="shared" si="481"/>
        <v>0</v>
      </c>
      <c r="J1804" s="209"/>
      <c r="K1804" s="234"/>
      <c r="L1804" s="234"/>
      <c r="M1804" s="232"/>
      <c r="N1804" s="232"/>
      <c r="O1804" s="232"/>
      <c r="P1804" s="232"/>
      <c r="Q1804" s="232"/>
      <c r="R1804" s="232"/>
    </row>
    <row r="1805" spans="1:18" s="18" customFormat="1" ht="22.5" hidden="1" customHeight="1">
      <c r="A1805" s="86" t="s">
        <v>63</v>
      </c>
      <c r="B1805" s="49">
        <v>795</v>
      </c>
      <c r="C1805" s="10" t="s">
        <v>173</v>
      </c>
      <c r="D1805" s="10" t="s">
        <v>19</v>
      </c>
      <c r="E1805" s="15" t="s">
        <v>526</v>
      </c>
      <c r="F1805" s="15" t="s">
        <v>64</v>
      </c>
      <c r="G1805" s="74">
        <f>G1806</f>
        <v>0</v>
      </c>
      <c r="H1805" s="74">
        <f t="shared" si="481"/>
        <v>0</v>
      </c>
      <c r="I1805" s="74">
        <f t="shared" si="481"/>
        <v>0</v>
      </c>
      <c r="J1805" s="209"/>
      <c r="K1805" s="234"/>
      <c r="L1805" s="234"/>
      <c r="M1805" s="232"/>
      <c r="N1805" s="232"/>
      <c r="O1805" s="232"/>
      <c r="P1805" s="232"/>
      <c r="Q1805" s="232"/>
      <c r="R1805" s="232"/>
    </row>
    <row r="1806" spans="1:18" s="18" customFormat="1" ht="17.25" hidden="1" customHeight="1">
      <c r="A1806" s="161" t="s">
        <v>144</v>
      </c>
      <c r="B1806" s="49">
        <v>795</v>
      </c>
      <c r="C1806" s="10" t="s">
        <v>173</v>
      </c>
      <c r="D1806" s="10" t="s">
        <v>19</v>
      </c>
      <c r="E1806" s="15" t="s">
        <v>526</v>
      </c>
      <c r="F1806" s="15" t="s">
        <v>67</v>
      </c>
      <c r="G1806" s="74"/>
      <c r="H1806" s="74"/>
      <c r="I1806" s="74"/>
      <c r="J1806" s="209"/>
      <c r="K1806" s="234"/>
      <c r="L1806" s="234"/>
      <c r="M1806" s="232"/>
      <c r="N1806" s="232"/>
      <c r="O1806" s="232"/>
      <c r="P1806" s="232"/>
      <c r="Q1806" s="232"/>
      <c r="R1806" s="232"/>
    </row>
    <row r="1807" spans="1:18" s="46" customFormat="1" ht="48.75" hidden="1" customHeight="1">
      <c r="A1807" s="16" t="s">
        <v>424</v>
      </c>
      <c r="B1807" s="49">
        <v>795</v>
      </c>
      <c r="C1807" s="10" t="s">
        <v>173</v>
      </c>
      <c r="D1807" s="10" t="s">
        <v>19</v>
      </c>
      <c r="E1807" s="15" t="s">
        <v>379</v>
      </c>
      <c r="F1807" s="15"/>
      <c r="G1807" s="74">
        <f>G1808+G1813</f>
        <v>0</v>
      </c>
      <c r="H1807" s="74">
        <f t="shared" ref="G1807:I1808" si="482">H1808</f>
        <v>0</v>
      </c>
      <c r="I1807" s="74">
        <f t="shared" si="482"/>
        <v>0</v>
      </c>
      <c r="J1807" s="209"/>
      <c r="K1807" s="239"/>
      <c r="L1807" s="239"/>
      <c r="M1807" s="254"/>
      <c r="N1807" s="254"/>
      <c r="O1807" s="254"/>
      <c r="P1807" s="254"/>
      <c r="Q1807" s="254"/>
      <c r="R1807" s="254"/>
    </row>
    <row r="1808" spans="1:18" s="46" customFormat="1" ht="21" hidden="1" customHeight="1">
      <c r="A1808" s="16" t="s">
        <v>324</v>
      </c>
      <c r="B1808" s="49">
        <v>795</v>
      </c>
      <c r="C1808" s="10" t="s">
        <v>173</v>
      </c>
      <c r="D1808" s="10" t="s">
        <v>19</v>
      </c>
      <c r="E1808" s="15" t="s">
        <v>379</v>
      </c>
      <c r="F1808" s="15" t="s">
        <v>37</v>
      </c>
      <c r="G1808" s="74">
        <f t="shared" si="482"/>
        <v>0</v>
      </c>
      <c r="H1808" s="74">
        <f t="shared" si="482"/>
        <v>0</v>
      </c>
      <c r="I1808" s="74">
        <f t="shared" si="482"/>
        <v>0</v>
      </c>
      <c r="J1808" s="209"/>
      <c r="K1808" s="239"/>
      <c r="L1808" s="239"/>
      <c r="M1808" s="254"/>
      <c r="N1808" s="254"/>
      <c r="O1808" s="254"/>
      <c r="P1808" s="254"/>
      <c r="Q1808" s="254"/>
      <c r="R1808" s="254"/>
    </row>
    <row r="1809" spans="1:18" s="46" customFormat="1" ht="28.5" hidden="1" customHeight="1">
      <c r="A1809" s="16" t="s">
        <v>38</v>
      </c>
      <c r="B1809" s="49">
        <v>795</v>
      </c>
      <c r="C1809" s="10" t="s">
        <v>173</v>
      </c>
      <c r="D1809" s="10" t="s">
        <v>19</v>
      </c>
      <c r="E1809" s="15" t="s">
        <v>379</v>
      </c>
      <c r="F1809" s="15" t="s">
        <v>39</v>
      </c>
      <c r="G1809" s="74"/>
      <c r="H1809" s="74"/>
      <c r="I1809" s="74"/>
      <c r="J1809" s="209"/>
      <c r="K1809" s="239"/>
      <c r="L1809" s="239"/>
      <c r="M1809" s="254"/>
      <c r="N1809" s="254"/>
      <c r="O1809" s="254"/>
      <c r="P1809" s="254"/>
      <c r="Q1809" s="254"/>
      <c r="R1809" s="254"/>
    </row>
    <row r="1810" spans="1:18" ht="25.5" hidden="1">
      <c r="A1810" s="16" t="s">
        <v>169</v>
      </c>
      <c r="B1810" s="49">
        <v>795</v>
      </c>
      <c r="C1810" s="10" t="s">
        <v>173</v>
      </c>
      <c r="D1810" s="10" t="s">
        <v>19</v>
      </c>
      <c r="E1810" s="15" t="s">
        <v>276</v>
      </c>
      <c r="F1810" s="15"/>
      <c r="G1810" s="74">
        <f>G1811</f>
        <v>0</v>
      </c>
      <c r="H1810" s="74"/>
      <c r="I1810" s="74"/>
      <c r="J1810" s="209"/>
      <c r="K1810" s="239"/>
      <c r="L1810" s="239"/>
    </row>
    <row r="1811" spans="1:18" ht="25.5" hidden="1">
      <c r="A1811" s="16" t="s">
        <v>324</v>
      </c>
      <c r="B1811" s="49">
        <v>795</v>
      </c>
      <c r="C1811" s="10" t="s">
        <v>173</v>
      </c>
      <c r="D1811" s="10" t="s">
        <v>19</v>
      </c>
      <c r="E1811" s="15" t="s">
        <v>276</v>
      </c>
      <c r="F1811" s="15" t="s">
        <v>37</v>
      </c>
      <c r="G1811" s="74">
        <f>G1812</f>
        <v>0</v>
      </c>
      <c r="H1811" s="74"/>
      <c r="I1811" s="74"/>
      <c r="J1811" s="209"/>
      <c r="K1811" s="239"/>
      <c r="L1811" s="239"/>
    </row>
    <row r="1812" spans="1:18" ht="25.5" hidden="1">
      <c r="A1812" s="16" t="s">
        <v>38</v>
      </c>
      <c r="B1812" s="49">
        <v>795</v>
      </c>
      <c r="C1812" s="10" t="s">
        <v>173</v>
      </c>
      <c r="D1812" s="10" t="s">
        <v>19</v>
      </c>
      <c r="E1812" s="15" t="s">
        <v>276</v>
      </c>
      <c r="F1812" s="15" t="s">
        <v>39</v>
      </c>
      <c r="G1812" s="74"/>
      <c r="H1812" s="74">
        <v>0</v>
      </c>
      <c r="I1812" s="74">
        <v>0</v>
      </c>
      <c r="J1812" s="209"/>
      <c r="K1812" s="239"/>
      <c r="L1812" s="239"/>
    </row>
    <row r="1813" spans="1:18" ht="23.25" hidden="1" customHeight="1">
      <c r="A1813" s="86" t="s">
        <v>156</v>
      </c>
      <c r="B1813" s="49">
        <v>795</v>
      </c>
      <c r="C1813" s="15" t="s">
        <v>173</v>
      </c>
      <c r="D1813" s="15" t="s">
        <v>28</v>
      </c>
      <c r="E1813" s="15" t="s">
        <v>379</v>
      </c>
      <c r="F1813" s="15" t="s">
        <v>157</v>
      </c>
      <c r="G1813" s="74">
        <f>G1814</f>
        <v>0</v>
      </c>
      <c r="H1813" s="74">
        <f>H1814</f>
        <v>0</v>
      </c>
      <c r="I1813" s="74">
        <f>I1814</f>
        <v>0</v>
      </c>
      <c r="J1813" s="209"/>
      <c r="K1813" s="239"/>
      <c r="L1813" s="239"/>
    </row>
    <row r="1814" spans="1:18" ht="23.25" hidden="1" customHeight="1">
      <c r="A1814" s="86" t="s">
        <v>178</v>
      </c>
      <c r="B1814" s="49">
        <v>795</v>
      </c>
      <c r="C1814" s="15" t="s">
        <v>173</v>
      </c>
      <c r="D1814" s="15" t="s">
        <v>28</v>
      </c>
      <c r="E1814" s="15" t="s">
        <v>379</v>
      </c>
      <c r="F1814" s="15" t="s">
        <v>179</v>
      </c>
      <c r="G1814" s="74"/>
      <c r="H1814" s="74">
        <v>0</v>
      </c>
      <c r="I1814" s="74">
        <v>0</v>
      </c>
      <c r="J1814" s="209"/>
      <c r="K1814" s="239"/>
      <c r="L1814" s="239"/>
    </row>
    <row r="1815" spans="1:18" hidden="1">
      <c r="A1815" s="13" t="s">
        <v>175</v>
      </c>
      <c r="B1815" s="49">
        <v>795</v>
      </c>
      <c r="C1815" s="15" t="s">
        <v>173</v>
      </c>
      <c r="D1815" s="15" t="s">
        <v>28</v>
      </c>
      <c r="E1815" s="15"/>
      <c r="F1815" s="15"/>
      <c r="G1815" s="74">
        <f>G1816+G1874+G1886</f>
        <v>0</v>
      </c>
      <c r="H1815" s="74">
        <f>H1816+H1866+H1871</f>
        <v>0</v>
      </c>
      <c r="I1815" s="74">
        <f>I1816+I1866+I1871</f>
        <v>0</v>
      </c>
      <c r="J1815" s="209"/>
      <c r="K1815" s="239"/>
      <c r="L1815" s="239"/>
    </row>
    <row r="1816" spans="1:18" s="3" customFormat="1" ht="52.5" hidden="1" customHeight="1">
      <c r="A1816" s="16" t="s">
        <v>495</v>
      </c>
      <c r="B1816" s="49">
        <v>795</v>
      </c>
      <c r="C1816" s="15" t="s">
        <v>173</v>
      </c>
      <c r="D1816" s="15" t="s">
        <v>28</v>
      </c>
      <c r="E1816" s="15" t="s">
        <v>296</v>
      </c>
      <c r="F1816" s="15"/>
      <c r="G1816" s="74">
        <f>G1817+G1825+G1828+G1831+G1834+G1837+G1840+G1843+G1851</f>
        <v>0</v>
      </c>
      <c r="H1816" s="74">
        <f t="shared" ref="H1816:I1816" si="483">H1817+H1828+H1843+H1854+H1857+H1846+H1851+H1860+H1863+H1822</f>
        <v>0</v>
      </c>
      <c r="I1816" s="74">
        <f t="shared" si="483"/>
        <v>0</v>
      </c>
      <c r="J1816" s="209"/>
      <c r="K1816" s="239"/>
      <c r="L1816" s="239"/>
      <c r="M1816" s="231"/>
      <c r="N1816" s="231"/>
      <c r="O1816" s="231"/>
      <c r="P1816" s="231"/>
      <c r="Q1816" s="231"/>
      <c r="R1816" s="231"/>
    </row>
    <row r="1817" spans="1:18" hidden="1">
      <c r="A1817" s="86" t="s">
        <v>757</v>
      </c>
      <c r="B1817" s="49">
        <v>795</v>
      </c>
      <c r="C1817" s="15" t="s">
        <v>173</v>
      </c>
      <c r="D1817" s="15" t="s">
        <v>28</v>
      </c>
      <c r="E1817" s="15" t="s">
        <v>297</v>
      </c>
      <c r="F1817" s="15"/>
      <c r="G1817" s="74">
        <f>G1818+G1820</f>
        <v>0</v>
      </c>
      <c r="H1817" s="74">
        <f t="shared" ref="G1817:I1826" si="484">H1818</f>
        <v>0</v>
      </c>
      <c r="I1817" s="74">
        <f t="shared" si="484"/>
        <v>0</v>
      </c>
      <c r="J1817" s="209"/>
      <c r="K1817" s="239"/>
      <c r="L1817" s="239"/>
    </row>
    <row r="1818" spans="1:18" ht="25.5" hidden="1">
      <c r="A1818" s="16" t="s">
        <v>36</v>
      </c>
      <c r="B1818" s="49">
        <v>795</v>
      </c>
      <c r="C1818" s="15" t="s">
        <v>173</v>
      </c>
      <c r="D1818" s="15" t="s">
        <v>28</v>
      </c>
      <c r="E1818" s="15" t="s">
        <v>297</v>
      </c>
      <c r="F1818" s="15" t="s">
        <v>37</v>
      </c>
      <c r="G1818" s="74">
        <f t="shared" si="484"/>
        <v>0</v>
      </c>
      <c r="H1818" s="74">
        <f t="shared" si="484"/>
        <v>0</v>
      </c>
      <c r="I1818" s="74">
        <f t="shared" si="484"/>
        <v>0</v>
      </c>
      <c r="J1818" s="209"/>
      <c r="K1818" s="239"/>
      <c r="L1818" s="239"/>
    </row>
    <row r="1819" spans="1:18" ht="25.5" hidden="1">
      <c r="A1819" s="16" t="s">
        <v>38</v>
      </c>
      <c r="B1819" s="49">
        <v>795</v>
      </c>
      <c r="C1819" s="15" t="s">
        <v>173</v>
      </c>
      <c r="D1819" s="15" t="s">
        <v>28</v>
      </c>
      <c r="E1819" s="15" t="s">
        <v>297</v>
      </c>
      <c r="F1819" s="15" t="s">
        <v>39</v>
      </c>
      <c r="G1819" s="74"/>
      <c r="H1819" s="74"/>
      <c r="I1819" s="74"/>
      <c r="J1819" s="209"/>
      <c r="K1819" s="239"/>
      <c r="L1819" s="239"/>
    </row>
    <row r="1820" spans="1:18" hidden="1">
      <c r="A1820" s="16" t="s">
        <v>63</v>
      </c>
      <c r="B1820" s="49">
        <v>795</v>
      </c>
      <c r="C1820" s="15" t="s">
        <v>173</v>
      </c>
      <c r="D1820" s="15" t="s">
        <v>28</v>
      </c>
      <c r="E1820" s="15" t="s">
        <v>297</v>
      </c>
      <c r="F1820" s="15" t="s">
        <v>64</v>
      </c>
      <c r="G1820" s="74">
        <f>G1821</f>
        <v>0</v>
      </c>
      <c r="H1820" s="74"/>
      <c r="I1820" s="74"/>
      <c r="J1820" s="209"/>
      <c r="K1820" s="239"/>
      <c r="L1820" s="239"/>
    </row>
    <row r="1821" spans="1:18" hidden="1">
      <c r="A1821" s="16" t="s">
        <v>180</v>
      </c>
      <c r="B1821" s="49">
        <v>795</v>
      </c>
      <c r="C1821" s="15" t="s">
        <v>173</v>
      </c>
      <c r="D1821" s="15" t="s">
        <v>28</v>
      </c>
      <c r="E1821" s="15" t="s">
        <v>297</v>
      </c>
      <c r="F1821" s="15" t="s">
        <v>181</v>
      </c>
      <c r="G1821" s="74">
        <v>0</v>
      </c>
      <c r="H1821" s="74"/>
      <c r="I1821" s="74"/>
      <c r="J1821" s="209"/>
      <c r="K1821" s="239"/>
      <c r="L1821" s="239"/>
    </row>
    <row r="1822" spans="1:18" hidden="1">
      <c r="A1822" s="16" t="s">
        <v>701</v>
      </c>
      <c r="B1822" s="49">
        <v>795</v>
      </c>
      <c r="C1822" s="15" t="s">
        <v>173</v>
      </c>
      <c r="D1822" s="15" t="s">
        <v>28</v>
      </c>
      <c r="E1822" s="15" t="s">
        <v>700</v>
      </c>
      <c r="F1822" s="15"/>
      <c r="G1822" s="74">
        <f t="shared" si="484"/>
        <v>0</v>
      </c>
      <c r="H1822" s="74">
        <f t="shared" si="484"/>
        <v>0</v>
      </c>
      <c r="I1822" s="74">
        <f t="shared" si="484"/>
        <v>0</v>
      </c>
      <c r="J1822" s="209"/>
      <c r="K1822" s="239"/>
      <c r="L1822" s="239"/>
    </row>
    <row r="1823" spans="1:18" ht="25.5" hidden="1">
      <c r="A1823" s="16" t="s">
        <v>36</v>
      </c>
      <c r="B1823" s="49">
        <v>795</v>
      </c>
      <c r="C1823" s="15" t="s">
        <v>173</v>
      </c>
      <c r="D1823" s="15" t="s">
        <v>28</v>
      </c>
      <c r="E1823" s="15" t="s">
        <v>700</v>
      </c>
      <c r="F1823" s="15" t="s">
        <v>37</v>
      </c>
      <c r="G1823" s="74">
        <f t="shared" si="484"/>
        <v>0</v>
      </c>
      <c r="H1823" s="74">
        <f t="shared" si="484"/>
        <v>0</v>
      </c>
      <c r="I1823" s="74">
        <f t="shared" si="484"/>
        <v>0</v>
      </c>
      <c r="J1823" s="209"/>
      <c r="K1823" s="239"/>
      <c r="L1823" s="239"/>
    </row>
    <row r="1824" spans="1:18" ht="25.5" hidden="1">
      <c r="A1824" s="16" t="s">
        <v>38</v>
      </c>
      <c r="B1824" s="49">
        <v>795</v>
      </c>
      <c r="C1824" s="15" t="s">
        <v>173</v>
      </c>
      <c r="D1824" s="15" t="s">
        <v>28</v>
      </c>
      <c r="E1824" s="15" t="s">
        <v>700</v>
      </c>
      <c r="F1824" s="15" t="s">
        <v>39</v>
      </c>
      <c r="G1824" s="74"/>
      <c r="H1824" s="74">
        <v>0</v>
      </c>
      <c r="I1824" s="74">
        <v>0</v>
      </c>
      <c r="J1824" s="209"/>
      <c r="K1824" s="239"/>
      <c r="L1824" s="239"/>
    </row>
    <row r="1825" spans="1:18" hidden="1">
      <c r="A1825" s="16" t="s">
        <v>748</v>
      </c>
      <c r="B1825" s="49">
        <v>795</v>
      </c>
      <c r="C1825" s="15" t="s">
        <v>173</v>
      </c>
      <c r="D1825" s="15" t="s">
        <v>28</v>
      </c>
      <c r="E1825" s="15" t="s">
        <v>747</v>
      </c>
      <c r="F1825" s="15"/>
      <c r="G1825" s="74">
        <f t="shared" si="484"/>
        <v>0</v>
      </c>
      <c r="H1825" s="74">
        <f t="shared" si="484"/>
        <v>0</v>
      </c>
      <c r="I1825" s="74">
        <f t="shared" si="484"/>
        <v>0</v>
      </c>
      <c r="J1825" s="209"/>
      <c r="K1825" s="239"/>
      <c r="L1825" s="239"/>
    </row>
    <row r="1826" spans="1:18" ht="25.5" hidden="1">
      <c r="A1826" s="16" t="s">
        <v>36</v>
      </c>
      <c r="B1826" s="49">
        <v>795</v>
      </c>
      <c r="C1826" s="15" t="s">
        <v>173</v>
      </c>
      <c r="D1826" s="15" t="s">
        <v>28</v>
      </c>
      <c r="E1826" s="15" t="s">
        <v>747</v>
      </c>
      <c r="F1826" s="15" t="s">
        <v>37</v>
      </c>
      <c r="G1826" s="74">
        <f t="shared" si="484"/>
        <v>0</v>
      </c>
      <c r="H1826" s="74">
        <f t="shared" si="484"/>
        <v>0</v>
      </c>
      <c r="I1826" s="74">
        <f t="shared" si="484"/>
        <v>0</v>
      </c>
      <c r="J1826" s="209"/>
      <c r="K1826" s="239"/>
      <c r="L1826" s="239"/>
    </row>
    <row r="1827" spans="1:18" ht="25.5" hidden="1">
      <c r="A1827" s="16" t="s">
        <v>38</v>
      </c>
      <c r="B1827" s="49">
        <v>795</v>
      </c>
      <c r="C1827" s="15" t="s">
        <v>173</v>
      </c>
      <c r="D1827" s="15" t="s">
        <v>28</v>
      </c>
      <c r="E1827" s="15" t="s">
        <v>747</v>
      </c>
      <c r="F1827" s="15" t="s">
        <v>39</v>
      </c>
      <c r="G1827" s="74"/>
      <c r="H1827" s="74"/>
      <c r="I1827" s="74"/>
      <c r="J1827" s="209"/>
      <c r="K1827" s="239"/>
      <c r="L1827" s="239"/>
    </row>
    <row r="1828" spans="1:18" s="3" customFormat="1" ht="67.5" hidden="1" customHeight="1">
      <c r="A1828" s="86" t="s">
        <v>321</v>
      </c>
      <c r="B1828" s="49">
        <v>795</v>
      </c>
      <c r="C1828" s="15" t="s">
        <v>173</v>
      </c>
      <c r="D1828" s="15" t="s">
        <v>28</v>
      </c>
      <c r="E1828" s="15" t="s">
        <v>322</v>
      </c>
      <c r="F1828" s="15"/>
      <c r="G1828" s="74">
        <f>G1830</f>
        <v>0</v>
      </c>
      <c r="H1828" s="74">
        <f>H1830</f>
        <v>0</v>
      </c>
      <c r="I1828" s="74">
        <f>I1830</f>
        <v>0</v>
      </c>
      <c r="J1828" s="209"/>
      <c r="K1828" s="239"/>
      <c r="L1828" s="239"/>
      <c r="M1828" s="231"/>
      <c r="N1828" s="231"/>
      <c r="O1828" s="231"/>
      <c r="P1828" s="231"/>
      <c r="Q1828" s="231"/>
      <c r="R1828" s="231"/>
    </row>
    <row r="1829" spans="1:18" hidden="1">
      <c r="A1829" s="86" t="s">
        <v>156</v>
      </c>
      <c r="B1829" s="49">
        <v>795</v>
      </c>
      <c r="C1829" s="15" t="s">
        <v>173</v>
      </c>
      <c r="D1829" s="15" t="s">
        <v>28</v>
      </c>
      <c r="E1829" s="15" t="s">
        <v>322</v>
      </c>
      <c r="F1829" s="15" t="s">
        <v>157</v>
      </c>
      <c r="G1829" s="74">
        <f>G1830</f>
        <v>0</v>
      </c>
      <c r="H1829" s="74">
        <f>H1830</f>
        <v>0</v>
      </c>
      <c r="I1829" s="74">
        <f>I1830</f>
        <v>0</v>
      </c>
      <c r="J1829" s="209"/>
      <c r="K1829" s="239"/>
      <c r="L1829" s="239"/>
    </row>
    <row r="1830" spans="1:18" hidden="1">
      <c r="A1830" s="86" t="s">
        <v>178</v>
      </c>
      <c r="B1830" s="49">
        <v>795</v>
      </c>
      <c r="C1830" s="15" t="s">
        <v>173</v>
      </c>
      <c r="D1830" s="15" t="s">
        <v>28</v>
      </c>
      <c r="E1830" s="15" t="s">
        <v>322</v>
      </c>
      <c r="F1830" s="15" t="s">
        <v>179</v>
      </c>
      <c r="G1830" s="74"/>
      <c r="H1830" s="74"/>
      <c r="I1830" s="74"/>
      <c r="J1830" s="209"/>
      <c r="K1830" s="239"/>
      <c r="L1830" s="239"/>
    </row>
    <row r="1831" spans="1:18" ht="44.25" hidden="1" customHeight="1">
      <c r="A1831" s="86" t="s">
        <v>814</v>
      </c>
      <c r="B1831" s="49">
        <v>795</v>
      </c>
      <c r="C1831" s="15" t="s">
        <v>173</v>
      </c>
      <c r="D1831" s="15" t="s">
        <v>28</v>
      </c>
      <c r="E1831" s="15" t="s">
        <v>813</v>
      </c>
      <c r="F1831" s="15"/>
      <c r="G1831" s="74">
        <f t="shared" ref="G1831:I1841" si="485">G1832</f>
        <v>0</v>
      </c>
      <c r="H1831" s="74">
        <f t="shared" si="485"/>
        <v>0</v>
      </c>
      <c r="I1831" s="74">
        <f t="shared" si="485"/>
        <v>0</v>
      </c>
      <c r="J1831" s="209"/>
      <c r="K1831" s="239"/>
      <c r="L1831" s="239"/>
    </row>
    <row r="1832" spans="1:18" ht="34.5" hidden="1" customHeight="1">
      <c r="A1832" s="86" t="s">
        <v>36</v>
      </c>
      <c r="B1832" s="49">
        <v>795</v>
      </c>
      <c r="C1832" s="15" t="s">
        <v>173</v>
      </c>
      <c r="D1832" s="15" t="s">
        <v>28</v>
      </c>
      <c r="E1832" s="15" t="s">
        <v>813</v>
      </c>
      <c r="F1832" s="15" t="s">
        <v>349</v>
      </c>
      <c r="G1832" s="74">
        <f t="shared" si="485"/>
        <v>0</v>
      </c>
      <c r="H1832" s="74">
        <f t="shared" si="485"/>
        <v>0</v>
      </c>
      <c r="I1832" s="74">
        <f t="shared" si="485"/>
        <v>0</v>
      </c>
      <c r="J1832" s="209"/>
      <c r="K1832" s="239"/>
      <c r="L1832" s="239"/>
    </row>
    <row r="1833" spans="1:18" ht="34.5" hidden="1" customHeight="1">
      <c r="A1833" s="16" t="s">
        <v>38</v>
      </c>
      <c r="B1833" s="49">
        <v>795</v>
      </c>
      <c r="C1833" s="15" t="s">
        <v>173</v>
      </c>
      <c r="D1833" s="15" t="s">
        <v>28</v>
      </c>
      <c r="E1833" s="15" t="s">
        <v>813</v>
      </c>
      <c r="F1833" s="15" t="s">
        <v>351</v>
      </c>
      <c r="G1833" s="74"/>
      <c r="H1833" s="74"/>
      <c r="I1833" s="74"/>
      <c r="J1833" s="209"/>
      <c r="K1833" s="239"/>
      <c r="L1833" s="239"/>
    </row>
    <row r="1834" spans="1:18" ht="44.25" hidden="1" customHeight="1">
      <c r="A1834" s="86" t="s">
        <v>816</v>
      </c>
      <c r="B1834" s="49">
        <v>795</v>
      </c>
      <c r="C1834" s="15" t="s">
        <v>173</v>
      </c>
      <c r="D1834" s="15" t="s">
        <v>28</v>
      </c>
      <c r="E1834" s="15" t="s">
        <v>815</v>
      </c>
      <c r="F1834" s="15"/>
      <c r="G1834" s="74">
        <f t="shared" si="485"/>
        <v>0</v>
      </c>
      <c r="H1834" s="74">
        <f t="shared" si="485"/>
        <v>0</v>
      </c>
      <c r="I1834" s="74">
        <f t="shared" si="485"/>
        <v>0</v>
      </c>
      <c r="J1834" s="209"/>
      <c r="K1834" s="239"/>
      <c r="L1834" s="239"/>
    </row>
    <row r="1835" spans="1:18" ht="34.5" hidden="1" customHeight="1">
      <c r="A1835" s="86" t="s">
        <v>36</v>
      </c>
      <c r="B1835" s="49">
        <v>795</v>
      </c>
      <c r="C1835" s="15" t="s">
        <v>173</v>
      </c>
      <c r="D1835" s="15" t="s">
        <v>28</v>
      </c>
      <c r="E1835" s="15" t="s">
        <v>815</v>
      </c>
      <c r="F1835" s="15" t="s">
        <v>349</v>
      </c>
      <c r="G1835" s="74">
        <f t="shared" si="485"/>
        <v>0</v>
      </c>
      <c r="H1835" s="74">
        <f t="shared" si="485"/>
        <v>0</v>
      </c>
      <c r="I1835" s="74">
        <f t="shared" si="485"/>
        <v>0</v>
      </c>
      <c r="J1835" s="209"/>
      <c r="K1835" s="239"/>
      <c r="L1835" s="239"/>
    </row>
    <row r="1836" spans="1:18" ht="34.5" hidden="1" customHeight="1">
      <c r="A1836" s="16" t="s">
        <v>38</v>
      </c>
      <c r="B1836" s="49">
        <v>795</v>
      </c>
      <c r="C1836" s="15" t="s">
        <v>173</v>
      </c>
      <c r="D1836" s="15" t="s">
        <v>28</v>
      </c>
      <c r="E1836" s="15" t="s">
        <v>815</v>
      </c>
      <c r="F1836" s="15" t="s">
        <v>351</v>
      </c>
      <c r="G1836" s="74"/>
      <c r="H1836" s="74"/>
      <c r="I1836" s="74"/>
      <c r="J1836" s="209"/>
      <c r="K1836" s="239"/>
      <c r="L1836" s="239"/>
    </row>
    <row r="1837" spans="1:18" ht="44.25" hidden="1" customHeight="1">
      <c r="A1837" s="86" t="s">
        <v>818</v>
      </c>
      <c r="B1837" s="49">
        <v>795</v>
      </c>
      <c r="C1837" s="15" t="s">
        <v>173</v>
      </c>
      <c r="D1837" s="15" t="s">
        <v>28</v>
      </c>
      <c r="E1837" s="15" t="s">
        <v>817</v>
      </c>
      <c r="F1837" s="15"/>
      <c r="G1837" s="74">
        <f t="shared" si="485"/>
        <v>0</v>
      </c>
      <c r="H1837" s="74">
        <f t="shared" si="485"/>
        <v>0</v>
      </c>
      <c r="I1837" s="74">
        <f t="shared" si="485"/>
        <v>0</v>
      </c>
      <c r="J1837" s="209"/>
      <c r="K1837" s="239"/>
      <c r="L1837" s="239"/>
    </row>
    <row r="1838" spans="1:18" ht="34.5" hidden="1" customHeight="1">
      <c r="A1838" s="86" t="s">
        <v>36</v>
      </c>
      <c r="B1838" s="49">
        <v>795</v>
      </c>
      <c r="C1838" s="15" t="s">
        <v>173</v>
      </c>
      <c r="D1838" s="15" t="s">
        <v>28</v>
      </c>
      <c r="E1838" s="15" t="s">
        <v>817</v>
      </c>
      <c r="F1838" s="15" t="s">
        <v>349</v>
      </c>
      <c r="G1838" s="74">
        <f t="shared" si="485"/>
        <v>0</v>
      </c>
      <c r="H1838" s="74">
        <f t="shared" si="485"/>
        <v>0</v>
      </c>
      <c r="I1838" s="74">
        <f t="shared" si="485"/>
        <v>0</v>
      </c>
      <c r="J1838" s="209"/>
      <c r="K1838" s="239"/>
      <c r="L1838" s="239"/>
    </row>
    <row r="1839" spans="1:18" ht="34.5" hidden="1" customHeight="1">
      <c r="A1839" s="16" t="s">
        <v>38</v>
      </c>
      <c r="B1839" s="49">
        <v>795</v>
      </c>
      <c r="C1839" s="15" t="s">
        <v>173</v>
      </c>
      <c r="D1839" s="15" t="s">
        <v>28</v>
      </c>
      <c r="E1839" s="15" t="s">
        <v>817</v>
      </c>
      <c r="F1839" s="15" t="s">
        <v>351</v>
      </c>
      <c r="G1839" s="74"/>
      <c r="H1839" s="74"/>
      <c r="I1839" s="74"/>
      <c r="J1839" s="209"/>
      <c r="K1839" s="239"/>
      <c r="L1839" s="239"/>
    </row>
    <row r="1840" spans="1:18" ht="57" hidden="1" customHeight="1">
      <c r="A1840" s="86" t="s">
        <v>820</v>
      </c>
      <c r="B1840" s="49">
        <v>795</v>
      </c>
      <c r="C1840" s="15" t="s">
        <v>173</v>
      </c>
      <c r="D1840" s="15" t="s">
        <v>28</v>
      </c>
      <c r="E1840" s="15" t="s">
        <v>819</v>
      </c>
      <c r="F1840" s="15"/>
      <c r="G1840" s="74">
        <f t="shared" si="485"/>
        <v>0</v>
      </c>
      <c r="H1840" s="74">
        <f t="shared" si="485"/>
        <v>0</v>
      </c>
      <c r="I1840" s="74">
        <f t="shared" si="485"/>
        <v>0</v>
      </c>
      <c r="J1840" s="209"/>
      <c r="K1840" s="239"/>
      <c r="L1840" s="239"/>
    </row>
    <row r="1841" spans="1:12" ht="34.5" hidden="1" customHeight="1">
      <c r="A1841" s="86" t="s">
        <v>36</v>
      </c>
      <c r="B1841" s="49">
        <v>795</v>
      </c>
      <c r="C1841" s="15" t="s">
        <v>173</v>
      </c>
      <c r="D1841" s="15" t="s">
        <v>28</v>
      </c>
      <c r="E1841" s="15" t="s">
        <v>819</v>
      </c>
      <c r="F1841" s="15" t="s">
        <v>349</v>
      </c>
      <c r="G1841" s="74">
        <f t="shared" si="485"/>
        <v>0</v>
      </c>
      <c r="H1841" s="74">
        <f t="shared" si="485"/>
        <v>0</v>
      </c>
      <c r="I1841" s="74">
        <f t="shared" si="485"/>
        <v>0</v>
      </c>
      <c r="J1841" s="209"/>
      <c r="K1841" s="239"/>
      <c r="L1841" s="239"/>
    </row>
    <row r="1842" spans="1:12" ht="34.5" hidden="1" customHeight="1">
      <c r="A1842" s="16" t="s">
        <v>38</v>
      </c>
      <c r="B1842" s="49">
        <v>795</v>
      </c>
      <c r="C1842" s="15" t="s">
        <v>173</v>
      </c>
      <c r="D1842" s="15" t="s">
        <v>28</v>
      </c>
      <c r="E1842" s="15" t="s">
        <v>819</v>
      </c>
      <c r="F1842" s="15" t="s">
        <v>351</v>
      </c>
      <c r="G1842" s="74"/>
      <c r="H1842" s="74"/>
      <c r="I1842" s="74"/>
      <c r="J1842" s="209"/>
      <c r="K1842" s="239"/>
      <c r="L1842" s="239"/>
    </row>
    <row r="1843" spans="1:12" ht="75" hidden="1" customHeight="1">
      <c r="A1843" s="86" t="s">
        <v>826</v>
      </c>
      <c r="B1843" s="49">
        <v>795</v>
      </c>
      <c r="C1843" s="15" t="s">
        <v>173</v>
      </c>
      <c r="D1843" s="15" t="s">
        <v>28</v>
      </c>
      <c r="E1843" s="15" t="s">
        <v>722</v>
      </c>
      <c r="F1843" s="15"/>
      <c r="G1843" s="74">
        <f>G1844+G1849</f>
        <v>0</v>
      </c>
      <c r="H1843" s="74">
        <f t="shared" ref="G1843:I1855" si="486">H1844</f>
        <v>0</v>
      </c>
      <c r="I1843" s="74">
        <f t="shared" si="486"/>
        <v>0</v>
      </c>
      <c r="J1843" s="209"/>
      <c r="K1843" s="239"/>
      <c r="L1843" s="239"/>
    </row>
    <row r="1844" spans="1:12" ht="34.5" hidden="1" customHeight="1">
      <c r="A1844" s="86" t="s">
        <v>36</v>
      </c>
      <c r="B1844" s="49">
        <v>795</v>
      </c>
      <c r="C1844" s="15" t="s">
        <v>173</v>
      </c>
      <c r="D1844" s="15" t="s">
        <v>28</v>
      </c>
      <c r="E1844" s="15" t="s">
        <v>722</v>
      </c>
      <c r="F1844" s="15" t="s">
        <v>349</v>
      </c>
      <c r="G1844" s="74">
        <f t="shared" si="486"/>
        <v>0</v>
      </c>
      <c r="H1844" s="74">
        <f t="shared" si="486"/>
        <v>0</v>
      </c>
      <c r="I1844" s="74">
        <f t="shared" si="486"/>
        <v>0</v>
      </c>
      <c r="J1844" s="209"/>
      <c r="K1844" s="239"/>
      <c r="L1844" s="239"/>
    </row>
    <row r="1845" spans="1:12" ht="34.5" hidden="1" customHeight="1">
      <c r="A1845" s="16" t="s">
        <v>38</v>
      </c>
      <c r="B1845" s="49">
        <v>795</v>
      </c>
      <c r="C1845" s="15" t="s">
        <v>173</v>
      </c>
      <c r="D1845" s="15" t="s">
        <v>28</v>
      </c>
      <c r="E1845" s="15" t="s">
        <v>722</v>
      </c>
      <c r="F1845" s="15" t="s">
        <v>351</v>
      </c>
      <c r="G1845" s="74">
        <f>675000-675000</f>
        <v>0</v>
      </c>
      <c r="H1845" s="74">
        <f>832780-832780</f>
        <v>0</v>
      </c>
      <c r="I1845" s="74">
        <v>0</v>
      </c>
      <c r="J1845" s="209"/>
      <c r="K1845" s="239"/>
      <c r="L1845" s="239"/>
    </row>
    <row r="1846" spans="1:12" ht="34.5" hidden="1" customHeight="1">
      <c r="A1846" s="16" t="s">
        <v>510</v>
      </c>
      <c r="B1846" s="49">
        <v>795</v>
      </c>
      <c r="C1846" s="15" t="s">
        <v>173</v>
      </c>
      <c r="D1846" s="15" t="s">
        <v>28</v>
      </c>
      <c r="E1846" s="88" t="s">
        <v>511</v>
      </c>
      <c r="F1846" s="15"/>
      <c r="G1846" s="74">
        <f t="shared" si="486"/>
        <v>0</v>
      </c>
      <c r="H1846" s="74">
        <f t="shared" si="486"/>
        <v>0</v>
      </c>
      <c r="I1846" s="74">
        <f t="shared" si="486"/>
        <v>0</v>
      </c>
      <c r="J1846" s="209"/>
      <c r="K1846" s="239"/>
      <c r="L1846" s="239"/>
    </row>
    <row r="1847" spans="1:12" ht="34.5" hidden="1" customHeight="1">
      <c r="A1847" s="16" t="s">
        <v>36</v>
      </c>
      <c r="B1847" s="49">
        <v>795</v>
      </c>
      <c r="C1847" s="15" t="s">
        <v>173</v>
      </c>
      <c r="D1847" s="15" t="s">
        <v>28</v>
      </c>
      <c r="E1847" s="15" t="s">
        <v>511</v>
      </c>
      <c r="F1847" s="15" t="s">
        <v>37</v>
      </c>
      <c r="G1847" s="74">
        <f t="shared" si="486"/>
        <v>0</v>
      </c>
      <c r="H1847" s="74">
        <f t="shared" si="486"/>
        <v>0</v>
      </c>
      <c r="I1847" s="74">
        <f t="shared" si="486"/>
        <v>0</v>
      </c>
      <c r="J1847" s="209"/>
      <c r="K1847" s="239"/>
      <c r="L1847" s="239"/>
    </row>
    <row r="1848" spans="1:12" ht="34.5" hidden="1" customHeight="1">
      <c r="A1848" s="16" t="s">
        <v>38</v>
      </c>
      <c r="B1848" s="49">
        <v>795</v>
      </c>
      <c r="C1848" s="15" t="s">
        <v>173</v>
      </c>
      <c r="D1848" s="15" t="s">
        <v>28</v>
      </c>
      <c r="E1848" s="15" t="s">
        <v>511</v>
      </c>
      <c r="F1848" s="15" t="s">
        <v>39</v>
      </c>
      <c r="G1848" s="74">
        <v>0</v>
      </c>
      <c r="H1848" s="74">
        <f>167220-167220</f>
        <v>0</v>
      </c>
      <c r="I1848" s="74"/>
      <c r="J1848" s="209"/>
      <c r="K1848" s="239"/>
      <c r="L1848" s="239"/>
    </row>
    <row r="1849" spans="1:12" ht="18" hidden="1" customHeight="1">
      <c r="A1849" s="86" t="s">
        <v>156</v>
      </c>
      <c r="B1849" s="49">
        <v>795</v>
      </c>
      <c r="C1849" s="15" t="s">
        <v>173</v>
      </c>
      <c r="D1849" s="15" t="s">
        <v>28</v>
      </c>
      <c r="E1849" s="15" t="s">
        <v>722</v>
      </c>
      <c r="F1849" s="88" t="s">
        <v>157</v>
      </c>
      <c r="G1849" s="74">
        <f>G1850</f>
        <v>0</v>
      </c>
      <c r="H1849" s="74">
        <f>H1850</f>
        <v>0</v>
      </c>
      <c r="I1849" s="74">
        <f>I1850</f>
        <v>0</v>
      </c>
      <c r="J1849" s="209"/>
      <c r="K1849" s="239"/>
      <c r="L1849" s="239"/>
    </row>
    <row r="1850" spans="1:12" ht="18" hidden="1" customHeight="1">
      <c r="A1850" s="86" t="s">
        <v>178</v>
      </c>
      <c r="B1850" s="49">
        <v>795</v>
      </c>
      <c r="C1850" s="15" t="s">
        <v>173</v>
      </c>
      <c r="D1850" s="15" t="s">
        <v>28</v>
      </c>
      <c r="E1850" s="15" t="s">
        <v>722</v>
      </c>
      <c r="F1850" s="88" t="s">
        <v>179</v>
      </c>
      <c r="G1850" s="74"/>
      <c r="H1850" s="74">
        <v>0</v>
      </c>
      <c r="I1850" s="74">
        <v>0</v>
      </c>
      <c r="J1850" s="209"/>
      <c r="K1850" s="239"/>
      <c r="L1850" s="239"/>
    </row>
    <row r="1851" spans="1:12" ht="34.5" hidden="1" customHeight="1">
      <c r="A1851" s="16" t="s">
        <v>536</v>
      </c>
      <c r="B1851" s="49">
        <v>795</v>
      </c>
      <c r="C1851" s="15" t="s">
        <v>173</v>
      </c>
      <c r="D1851" s="15" t="s">
        <v>28</v>
      </c>
      <c r="E1851" s="15" t="s">
        <v>535</v>
      </c>
      <c r="F1851" s="15"/>
      <c r="G1851" s="74">
        <f t="shared" si="486"/>
        <v>0</v>
      </c>
      <c r="H1851" s="74">
        <f t="shared" si="486"/>
        <v>0</v>
      </c>
      <c r="I1851" s="74">
        <f t="shared" si="486"/>
        <v>0</v>
      </c>
      <c r="J1851" s="209"/>
      <c r="K1851" s="239"/>
      <c r="L1851" s="239"/>
    </row>
    <row r="1852" spans="1:12" ht="34.5" hidden="1" customHeight="1">
      <c r="A1852" s="16" t="s">
        <v>36</v>
      </c>
      <c r="B1852" s="49">
        <v>795</v>
      </c>
      <c r="C1852" s="15" t="s">
        <v>173</v>
      </c>
      <c r="D1852" s="15" t="s">
        <v>28</v>
      </c>
      <c r="E1852" s="15" t="s">
        <v>535</v>
      </c>
      <c r="F1852" s="15" t="s">
        <v>37</v>
      </c>
      <c r="G1852" s="74">
        <f t="shared" si="486"/>
        <v>0</v>
      </c>
      <c r="H1852" s="74">
        <f t="shared" si="486"/>
        <v>0</v>
      </c>
      <c r="I1852" s="74">
        <f t="shared" si="486"/>
        <v>0</v>
      </c>
      <c r="J1852" s="209"/>
      <c r="K1852" s="239"/>
      <c r="L1852" s="239"/>
    </row>
    <row r="1853" spans="1:12" ht="34.5" hidden="1" customHeight="1">
      <c r="A1853" s="16" t="s">
        <v>38</v>
      </c>
      <c r="B1853" s="49">
        <v>795</v>
      </c>
      <c r="C1853" s="15" t="s">
        <v>173</v>
      </c>
      <c r="D1853" s="15" t="s">
        <v>28</v>
      </c>
      <c r="E1853" s="15" t="s">
        <v>535</v>
      </c>
      <c r="F1853" s="15" t="s">
        <v>39</v>
      </c>
      <c r="G1853" s="74"/>
      <c r="H1853" s="74"/>
      <c r="I1853" s="74"/>
      <c r="J1853" s="209"/>
      <c r="K1853" s="239"/>
      <c r="L1853" s="239"/>
    </row>
    <row r="1854" spans="1:12" ht="34.5" hidden="1" customHeight="1">
      <c r="A1854" s="16" t="s">
        <v>465</v>
      </c>
      <c r="B1854" s="49">
        <v>795</v>
      </c>
      <c r="C1854" s="15" t="s">
        <v>173</v>
      </c>
      <c r="D1854" s="15" t="s">
        <v>28</v>
      </c>
      <c r="E1854" s="15" t="s">
        <v>464</v>
      </c>
      <c r="F1854" s="15"/>
      <c r="G1854" s="74">
        <f t="shared" si="486"/>
        <v>0</v>
      </c>
      <c r="H1854" s="74">
        <f t="shared" si="486"/>
        <v>0</v>
      </c>
      <c r="I1854" s="74">
        <f t="shared" si="486"/>
        <v>0</v>
      </c>
      <c r="J1854" s="209"/>
      <c r="K1854" s="239"/>
      <c r="L1854" s="239"/>
    </row>
    <row r="1855" spans="1:12" ht="34.5" hidden="1" customHeight="1">
      <c r="A1855" s="86" t="s">
        <v>36</v>
      </c>
      <c r="B1855" s="49">
        <v>795</v>
      </c>
      <c r="C1855" s="15" t="s">
        <v>173</v>
      </c>
      <c r="D1855" s="15" t="s">
        <v>28</v>
      </c>
      <c r="E1855" s="15" t="s">
        <v>464</v>
      </c>
      <c r="F1855" s="15" t="s">
        <v>37</v>
      </c>
      <c r="G1855" s="74">
        <f t="shared" si="486"/>
        <v>0</v>
      </c>
      <c r="H1855" s="74">
        <f t="shared" si="486"/>
        <v>0</v>
      </c>
      <c r="I1855" s="74">
        <f t="shared" si="486"/>
        <v>0</v>
      </c>
      <c r="J1855" s="209"/>
      <c r="K1855" s="239"/>
      <c r="L1855" s="239"/>
    </row>
    <row r="1856" spans="1:12" ht="34.5" hidden="1" customHeight="1">
      <c r="A1856" s="86" t="s">
        <v>38</v>
      </c>
      <c r="B1856" s="49">
        <v>795</v>
      </c>
      <c r="C1856" s="15" t="s">
        <v>173</v>
      </c>
      <c r="D1856" s="15" t="s">
        <v>28</v>
      </c>
      <c r="E1856" s="15" t="s">
        <v>464</v>
      </c>
      <c r="F1856" s="15" t="s">
        <v>39</v>
      </c>
      <c r="G1856" s="74">
        <f>200000-200000</f>
        <v>0</v>
      </c>
      <c r="H1856" s="74"/>
      <c r="I1856" s="74"/>
      <c r="J1856" s="209"/>
      <c r="K1856" s="239"/>
      <c r="L1856" s="239"/>
    </row>
    <row r="1857" spans="1:18" ht="34.5" hidden="1" customHeight="1">
      <c r="A1857" s="86" t="s">
        <v>504</v>
      </c>
      <c r="B1857" s="49">
        <v>795</v>
      </c>
      <c r="C1857" s="15" t="s">
        <v>173</v>
      </c>
      <c r="D1857" s="15" t="s">
        <v>28</v>
      </c>
      <c r="E1857" s="15" t="s">
        <v>503</v>
      </c>
      <c r="F1857" s="15"/>
      <c r="G1857" s="74">
        <f>G1858</f>
        <v>0</v>
      </c>
      <c r="H1857" s="74">
        <f t="shared" ref="H1857:I1857" si="487">H1858</f>
        <v>0</v>
      </c>
      <c r="I1857" s="74">
        <f t="shared" si="487"/>
        <v>0</v>
      </c>
      <c r="J1857" s="209"/>
      <c r="K1857" s="239"/>
      <c r="L1857" s="239"/>
    </row>
    <row r="1858" spans="1:18" ht="34.5" hidden="1" customHeight="1">
      <c r="A1858" s="86" t="s">
        <v>96</v>
      </c>
      <c r="B1858" s="49">
        <v>795</v>
      </c>
      <c r="C1858" s="15" t="s">
        <v>173</v>
      </c>
      <c r="D1858" s="15" t="s">
        <v>28</v>
      </c>
      <c r="E1858" s="15" t="s">
        <v>503</v>
      </c>
      <c r="F1858" s="15" t="s">
        <v>349</v>
      </c>
      <c r="G1858" s="74">
        <f>G1859</f>
        <v>0</v>
      </c>
      <c r="H1858" s="74">
        <f t="shared" ref="H1858:I1858" si="488">H1859</f>
        <v>0</v>
      </c>
      <c r="I1858" s="74">
        <f t="shared" si="488"/>
        <v>0</v>
      </c>
      <c r="J1858" s="209"/>
      <c r="K1858" s="239"/>
      <c r="L1858" s="239"/>
    </row>
    <row r="1859" spans="1:18" ht="34.5" hidden="1" customHeight="1">
      <c r="A1859" s="16" t="s">
        <v>350</v>
      </c>
      <c r="B1859" s="49">
        <v>795</v>
      </c>
      <c r="C1859" s="15" t="s">
        <v>173</v>
      </c>
      <c r="D1859" s="15" t="s">
        <v>28</v>
      </c>
      <c r="E1859" s="15" t="s">
        <v>503</v>
      </c>
      <c r="F1859" s="15" t="s">
        <v>351</v>
      </c>
      <c r="G1859" s="74"/>
      <c r="H1859" s="74">
        <v>0</v>
      </c>
      <c r="I1859" s="74">
        <v>0</v>
      </c>
      <c r="J1859" s="209"/>
      <c r="K1859" s="239"/>
      <c r="L1859" s="239"/>
    </row>
    <row r="1860" spans="1:18" ht="34.5" hidden="1" customHeight="1">
      <c r="A1860" s="16" t="s">
        <v>539</v>
      </c>
      <c r="B1860" s="49">
        <v>795</v>
      </c>
      <c r="C1860" s="15" t="s">
        <v>173</v>
      </c>
      <c r="D1860" s="15" t="s">
        <v>28</v>
      </c>
      <c r="E1860" s="15" t="s">
        <v>540</v>
      </c>
      <c r="F1860" s="15"/>
      <c r="G1860" s="74">
        <f>G1861</f>
        <v>0</v>
      </c>
      <c r="H1860" s="74">
        <v>0</v>
      </c>
      <c r="I1860" s="74">
        <v>0</v>
      </c>
      <c r="J1860" s="209"/>
      <c r="K1860" s="239"/>
      <c r="L1860" s="239"/>
    </row>
    <row r="1861" spans="1:18" ht="34.5" hidden="1" customHeight="1">
      <c r="A1861" s="16" t="s">
        <v>96</v>
      </c>
      <c r="B1861" s="49">
        <v>795</v>
      </c>
      <c r="C1861" s="15" t="s">
        <v>173</v>
      </c>
      <c r="D1861" s="15" t="s">
        <v>28</v>
      </c>
      <c r="E1861" s="15" t="s">
        <v>540</v>
      </c>
      <c r="F1861" s="15" t="s">
        <v>349</v>
      </c>
      <c r="G1861" s="74">
        <f>G1862</f>
        <v>0</v>
      </c>
      <c r="H1861" s="74">
        <v>0</v>
      </c>
      <c r="I1861" s="74">
        <v>0</v>
      </c>
      <c r="J1861" s="209"/>
      <c r="K1861" s="239"/>
      <c r="L1861" s="239"/>
    </row>
    <row r="1862" spans="1:18" ht="34.5" hidden="1" customHeight="1">
      <c r="A1862" s="16" t="s">
        <v>350</v>
      </c>
      <c r="B1862" s="49">
        <v>795</v>
      </c>
      <c r="C1862" s="15" t="s">
        <v>173</v>
      </c>
      <c r="D1862" s="15" t="s">
        <v>28</v>
      </c>
      <c r="E1862" s="15" t="s">
        <v>540</v>
      </c>
      <c r="F1862" s="15" t="s">
        <v>351</v>
      </c>
      <c r="G1862" s="74"/>
      <c r="H1862" s="74">
        <v>0</v>
      </c>
      <c r="I1862" s="74">
        <v>0</v>
      </c>
      <c r="J1862" s="209"/>
      <c r="K1862" s="239"/>
      <c r="L1862" s="239"/>
    </row>
    <row r="1863" spans="1:18" ht="20.25" hidden="1" customHeight="1">
      <c r="A1863" s="16" t="s">
        <v>633</v>
      </c>
      <c r="B1863" s="49">
        <v>795</v>
      </c>
      <c r="C1863" s="15" t="s">
        <v>173</v>
      </c>
      <c r="D1863" s="15" t="s">
        <v>28</v>
      </c>
      <c r="E1863" s="15" t="s">
        <v>632</v>
      </c>
      <c r="F1863" s="15"/>
      <c r="G1863" s="74">
        <f t="shared" ref="G1863:I1864" si="489">G1864</f>
        <v>0</v>
      </c>
      <c r="H1863" s="74">
        <f t="shared" si="489"/>
        <v>0</v>
      </c>
      <c r="I1863" s="74">
        <f t="shared" si="489"/>
        <v>0</v>
      </c>
      <c r="J1863" s="209"/>
      <c r="K1863" s="239"/>
      <c r="L1863" s="239"/>
    </row>
    <row r="1864" spans="1:18" ht="34.5" hidden="1" customHeight="1">
      <c r="A1864" s="16" t="s">
        <v>36</v>
      </c>
      <c r="B1864" s="49">
        <v>795</v>
      </c>
      <c r="C1864" s="15" t="s">
        <v>173</v>
      </c>
      <c r="D1864" s="15" t="s">
        <v>28</v>
      </c>
      <c r="E1864" s="15" t="s">
        <v>632</v>
      </c>
      <c r="F1864" s="15" t="s">
        <v>37</v>
      </c>
      <c r="G1864" s="74">
        <f t="shared" si="489"/>
        <v>0</v>
      </c>
      <c r="H1864" s="74">
        <f t="shared" si="489"/>
        <v>0</v>
      </c>
      <c r="I1864" s="74">
        <f t="shared" si="489"/>
        <v>0</v>
      </c>
      <c r="J1864" s="209"/>
      <c r="K1864" s="239"/>
      <c r="L1864" s="239"/>
    </row>
    <row r="1865" spans="1:18" ht="34.5" hidden="1" customHeight="1">
      <c r="A1865" s="16" t="s">
        <v>38</v>
      </c>
      <c r="B1865" s="49">
        <v>795</v>
      </c>
      <c r="C1865" s="15" t="s">
        <v>173</v>
      </c>
      <c r="D1865" s="15" t="s">
        <v>28</v>
      </c>
      <c r="E1865" s="15" t="s">
        <v>632</v>
      </c>
      <c r="F1865" s="15" t="s">
        <v>39</v>
      </c>
      <c r="G1865" s="74"/>
      <c r="H1865" s="74"/>
      <c r="I1865" s="74"/>
      <c r="J1865" s="209"/>
      <c r="K1865" s="239"/>
      <c r="L1865" s="239"/>
    </row>
    <row r="1866" spans="1:18" s="18" customFormat="1" ht="25.5" hidden="1">
      <c r="A1866" s="16" t="s">
        <v>475</v>
      </c>
      <c r="B1866" s="49">
        <v>795</v>
      </c>
      <c r="C1866" s="15" t="s">
        <v>173</v>
      </c>
      <c r="D1866" s="15" t="s">
        <v>28</v>
      </c>
      <c r="E1866" s="15" t="s">
        <v>263</v>
      </c>
      <c r="F1866" s="15"/>
      <c r="G1866" s="74">
        <f>G1867</f>
        <v>0</v>
      </c>
      <c r="H1866" s="74">
        <f>H1867</f>
        <v>0</v>
      </c>
      <c r="I1866" s="74">
        <f>I1867</f>
        <v>0</v>
      </c>
      <c r="J1866" s="209"/>
      <c r="K1866" s="234"/>
      <c r="L1866" s="234"/>
      <c r="M1866" s="232"/>
      <c r="N1866" s="232"/>
      <c r="O1866" s="232"/>
      <c r="P1866" s="232"/>
      <c r="Q1866" s="232"/>
      <c r="R1866" s="232"/>
    </row>
    <row r="1867" spans="1:18" s="18" customFormat="1" ht="51.75" hidden="1" customHeight="1">
      <c r="A1867" s="16" t="s">
        <v>553</v>
      </c>
      <c r="B1867" s="49">
        <v>795</v>
      </c>
      <c r="C1867" s="15" t="s">
        <v>173</v>
      </c>
      <c r="D1867" s="15" t="s">
        <v>28</v>
      </c>
      <c r="E1867" s="15" t="s">
        <v>552</v>
      </c>
      <c r="F1867" s="15"/>
      <c r="G1867" s="74">
        <f>G1868</f>
        <v>0</v>
      </c>
      <c r="H1867" s="74">
        <f t="shared" ref="H1867:I1867" si="490">H1868</f>
        <v>0</v>
      </c>
      <c r="I1867" s="74">
        <f t="shared" si="490"/>
        <v>0</v>
      </c>
      <c r="J1867" s="209"/>
      <c r="K1867" s="234"/>
      <c r="L1867" s="234"/>
      <c r="M1867" s="232"/>
      <c r="N1867" s="232"/>
      <c r="O1867" s="232"/>
      <c r="P1867" s="232"/>
      <c r="Q1867" s="232"/>
      <c r="R1867" s="232"/>
    </row>
    <row r="1868" spans="1:18" s="18" customFormat="1" ht="25.5" hidden="1" customHeight="1">
      <c r="A1868" s="16" t="s">
        <v>518</v>
      </c>
      <c r="B1868" s="49">
        <v>795</v>
      </c>
      <c r="C1868" s="15" t="s">
        <v>173</v>
      </c>
      <c r="D1868" s="15" t="s">
        <v>28</v>
      </c>
      <c r="E1868" s="15" t="s">
        <v>552</v>
      </c>
      <c r="F1868" s="15"/>
      <c r="G1868" s="74">
        <f>G1869</f>
        <v>0</v>
      </c>
      <c r="H1868" s="74">
        <f t="shared" ref="H1868:I1869" si="491">H1869</f>
        <v>0</v>
      </c>
      <c r="I1868" s="74">
        <f t="shared" si="491"/>
        <v>0</v>
      </c>
      <c r="J1868" s="209"/>
      <c r="K1868" s="234"/>
      <c r="L1868" s="234"/>
      <c r="M1868" s="232"/>
      <c r="N1868" s="232"/>
      <c r="O1868" s="232"/>
      <c r="P1868" s="232"/>
      <c r="Q1868" s="232"/>
      <c r="R1868" s="232"/>
    </row>
    <row r="1869" spans="1:18" s="18" customFormat="1" hidden="1">
      <c r="A1869" s="16" t="s">
        <v>156</v>
      </c>
      <c r="B1869" s="49">
        <v>795</v>
      </c>
      <c r="C1869" s="15" t="s">
        <v>173</v>
      </c>
      <c r="D1869" s="15" t="s">
        <v>28</v>
      </c>
      <c r="E1869" s="15" t="s">
        <v>552</v>
      </c>
      <c r="F1869" s="15" t="s">
        <v>157</v>
      </c>
      <c r="G1869" s="74">
        <f>G1870</f>
        <v>0</v>
      </c>
      <c r="H1869" s="74">
        <f t="shared" si="491"/>
        <v>0</v>
      </c>
      <c r="I1869" s="74">
        <f t="shared" si="491"/>
        <v>0</v>
      </c>
      <c r="J1869" s="209"/>
      <c r="K1869" s="234"/>
      <c r="L1869" s="234"/>
      <c r="M1869" s="232"/>
      <c r="N1869" s="232"/>
      <c r="O1869" s="232"/>
      <c r="P1869" s="232"/>
      <c r="Q1869" s="232"/>
      <c r="R1869" s="232"/>
    </row>
    <row r="1870" spans="1:18" s="18" customFormat="1" hidden="1">
      <c r="A1870" s="16" t="s">
        <v>170</v>
      </c>
      <c r="B1870" s="49">
        <v>795</v>
      </c>
      <c r="C1870" s="15" t="s">
        <v>173</v>
      </c>
      <c r="D1870" s="15" t="s">
        <v>28</v>
      </c>
      <c r="E1870" s="15" t="s">
        <v>552</v>
      </c>
      <c r="F1870" s="15" t="s">
        <v>171</v>
      </c>
      <c r="G1870" s="74"/>
      <c r="H1870" s="74">
        <v>0</v>
      </c>
      <c r="I1870" s="74">
        <v>0</v>
      </c>
      <c r="J1870" s="209"/>
      <c r="K1870" s="234"/>
      <c r="L1870" s="234"/>
      <c r="M1870" s="232"/>
      <c r="N1870" s="232"/>
      <c r="O1870" s="232"/>
      <c r="P1870" s="232"/>
      <c r="Q1870" s="232"/>
      <c r="R1870" s="232"/>
    </row>
    <row r="1871" spans="1:18" ht="30.75" hidden="1" customHeight="1">
      <c r="A1871" s="16" t="s">
        <v>273</v>
      </c>
      <c r="B1871" s="49">
        <v>795</v>
      </c>
      <c r="C1871" s="15" t="s">
        <v>173</v>
      </c>
      <c r="D1871" s="15" t="s">
        <v>28</v>
      </c>
      <c r="E1871" s="15" t="s">
        <v>572</v>
      </c>
      <c r="F1871" s="15"/>
      <c r="G1871" s="74">
        <f>G1872</f>
        <v>0</v>
      </c>
      <c r="H1871" s="74">
        <v>0</v>
      </c>
      <c r="I1871" s="74">
        <v>0</v>
      </c>
      <c r="J1871" s="209"/>
      <c r="K1871" s="239"/>
      <c r="L1871" s="239"/>
    </row>
    <row r="1872" spans="1:18" ht="30.75" hidden="1" customHeight="1">
      <c r="A1872" s="16" t="s">
        <v>36</v>
      </c>
      <c r="B1872" s="49">
        <v>795</v>
      </c>
      <c r="C1872" s="15" t="s">
        <v>173</v>
      </c>
      <c r="D1872" s="15" t="s">
        <v>28</v>
      </c>
      <c r="E1872" s="15" t="s">
        <v>572</v>
      </c>
      <c r="F1872" s="15" t="s">
        <v>37</v>
      </c>
      <c r="G1872" s="74">
        <f>G1873</f>
        <v>0</v>
      </c>
      <c r="H1872" s="74">
        <v>0</v>
      </c>
      <c r="I1872" s="74">
        <v>0</v>
      </c>
      <c r="J1872" s="209"/>
      <c r="K1872" s="239"/>
      <c r="L1872" s="239"/>
    </row>
    <row r="1873" spans="1:18" ht="1.5" hidden="1" customHeight="1">
      <c r="A1873" s="16" t="s">
        <v>38</v>
      </c>
      <c r="B1873" s="49">
        <v>795</v>
      </c>
      <c r="C1873" s="15" t="s">
        <v>173</v>
      </c>
      <c r="D1873" s="15" t="s">
        <v>28</v>
      </c>
      <c r="E1873" s="15" t="s">
        <v>572</v>
      </c>
      <c r="F1873" s="15" t="s">
        <v>39</v>
      </c>
      <c r="G1873" s="74"/>
      <c r="H1873" s="74">
        <v>0</v>
      </c>
      <c r="I1873" s="74">
        <v>0</v>
      </c>
      <c r="J1873" s="209"/>
      <c r="K1873" s="239"/>
      <c r="L1873" s="239"/>
    </row>
    <row r="1874" spans="1:18" ht="30.75" hidden="1" customHeight="1">
      <c r="A1874" s="16" t="s">
        <v>273</v>
      </c>
      <c r="B1874" s="49">
        <v>795</v>
      </c>
      <c r="C1874" s="15" t="s">
        <v>173</v>
      </c>
      <c r="D1874" s="15" t="s">
        <v>28</v>
      </c>
      <c r="E1874" s="15" t="s">
        <v>571</v>
      </c>
      <c r="F1874" s="15"/>
      <c r="G1874" s="74">
        <f>G1875</f>
        <v>0</v>
      </c>
      <c r="H1874" s="74">
        <v>0</v>
      </c>
      <c r="I1874" s="74">
        <v>0</v>
      </c>
      <c r="J1874" s="209"/>
      <c r="K1874" s="239"/>
      <c r="L1874" s="239"/>
    </row>
    <row r="1875" spans="1:18" ht="30.75" hidden="1" customHeight="1">
      <c r="A1875" s="16" t="s">
        <v>273</v>
      </c>
      <c r="B1875" s="49">
        <v>795</v>
      </c>
      <c r="C1875" s="15" t="s">
        <v>173</v>
      </c>
      <c r="D1875" s="15" t="s">
        <v>28</v>
      </c>
      <c r="E1875" s="15" t="s">
        <v>572</v>
      </c>
      <c r="F1875" s="15"/>
      <c r="G1875" s="74">
        <f>G1882+G1884</f>
        <v>0</v>
      </c>
      <c r="H1875" s="74">
        <v>0</v>
      </c>
      <c r="I1875" s="74">
        <v>0</v>
      </c>
      <c r="J1875" s="209"/>
      <c r="K1875" s="239"/>
      <c r="L1875" s="239"/>
    </row>
    <row r="1876" spans="1:18" ht="30.75" hidden="1" customHeight="1">
      <c r="A1876" s="16" t="s">
        <v>36</v>
      </c>
      <c r="B1876" s="49">
        <v>795</v>
      </c>
      <c r="C1876" s="15" t="s">
        <v>173</v>
      </c>
      <c r="D1876" s="15" t="s">
        <v>28</v>
      </c>
      <c r="E1876" s="15" t="s">
        <v>572</v>
      </c>
      <c r="F1876" s="15" t="s">
        <v>37</v>
      </c>
      <c r="G1876" s="74" t="e">
        <f>G1877</f>
        <v>#REF!</v>
      </c>
      <c r="H1876" s="74">
        <v>0</v>
      </c>
      <c r="I1876" s="74">
        <v>0</v>
      </c>
      <c r="J1876" s="209"/>
      <c r="K1876" s="239"/>
      <c r="L1876" s="239"/>
    </row>
    <row r="1877" spans="1:18" ht="30.75" hidden="1" customHeight="1">
      <c r="A1877" s="16" t="s">
        <v>38</v>
      </c>
      <c r="B1877" s="49">
        <v>795</v>
      </c>
      <c r="C1877" s="15" t="s">
        <v>173</v>
      </c>
      <c r="D1877" s="15" t="s">
        <v>28</v>
      </c>
      <c r="E1877" s="15" t="s">
        <v>572</v>
      </c>
      <c r="F1877" s="15" t="s">
        <v>39</v>
      </c>
      <c r="G1877" s="74" t="e">
        <f>'прил 5,'!#REF!</f>
        <v>#REF!</v>
      </c>
      <c r="H1877" s="74">
        <v>0</v>
      </c>
      <c r="I1877" s="74">
        <v>0</v>
      </c>
      <c r="J1877" s="209"/>
      <c r="K1877" s="239"/>
      <c r="L1877" s="239"/>
    </row>
    <row r="1878" spans="1:18" ht="23.25" hidden="1" customHeight="1">
      <c r="A1878" s="16" t="s">
        <v>148</v>
      </c>
      <c r="B1878" s="49">
        <v>795</v>
      </c>
      <c r="C1878" s="15" t="s">
        <v>173</v>
      </c>
      <c r="D1878" s="15" t="s">
        <v>28</v>
      </c>
      <c r="E1878" s="15" t="s">
        <v>572</v>
      </c>
      <c r="F1878" s="15" t="s">
        <v>149</v>
      </c>
      <c r="G1878" s="74">
        <f>G1879</f>
        <v>0</v>
      </c>
      <c r="H1878" s="74">
        <v>0</v>
      </c>
      <c r="I1878" s="74">
        <v>0</v>
      </c>
      <c r="J1878" s="209"/>
      <c r="K1878" s="239"/>
      <c r="L1878" s="239"/>
    </row>
    <row r="1879" spans="1:18" ht="30.75" hidden="1" customHeight="1">
      <c r="A1879" s="16" t="s">
        <v>150</v>
      </c>
      <c r="B1879" s="49">
        <v>795</v>
      </c>
      <c r="C1879" s="15" t="s">
        <v>173</v>
      </c>
      <c r="D1879" s="15" t="s">
        <v>28</v>
      </c>
      <c r="E1879" s="15" t="s">
        <v>572</v>
      </c>
      <c r="F1879" s="15" t="s">
        <v>151</v>
      </c>
      <c r="G1879" s="74">
        <f>'прил 5,'!G1820</f>
        <v>0</v>
      </c>
      <c r="H1879" s="74">
        <v>0</v>
      </c>
      <c r="I1879" s="74">
        <v>0</v>
      </c>
      <c r="J1879" s="209"/>
      <c r="K1879" s="239"/>
      <c r="L1879" s="239"/>
    </row>
    <row r="1880" spans="1:18" ht="21.75" hidden="1" customHeight="1">
      <c r="A1880" s="16" t="s">
        <v>156</v>
      </c>
      <c r="B1880" s="49">
        <v>795</v>
      </c>
      <c r="C1880" s="15" t="s">
        <v>173</v>
      </c>
      <c r="D1880" s="15" t="s">
        <v>28</v>
      </c>
      <c r="E1880" s="15" t="s">
        <v>572</v>
      </c>
      <c r="F1880" s="15" t="s">
        <v>157</v>
      </c>
      <c r="G1880" s="74">
        <f>G1881</f>
        <v>0</v>
      </c>
      <c r="H1880" s="74">
        <v>0</v>
      </c>
      <c r="I1880" s="74">
        <v>0</v>
      </c>
      <c r="J1880" s="209"/>
      <c r="K1880" s="239"/>
      <c r="L1880" s="239"/>
    </row>
    <row r="1881" spans="1:18" ht="22.5" hidden="1" customHeight="1">
      <c r="A1881" s="16" t="s">
        <v>178</v>
      </c>
      <c r="B1881" s="49">
        <v>795</v>
      </c>
      <c r="C1881" s="15" t="s">
        <v>173</v>
      </c>
      <c r="D1881" s="15" t="s">
        <v>28</v>
      </c>
      <c r="E1881" s="15" t="s">
        <v>572</v>
      </c>
      <c r="F1881" s="15" t="s">
        <v>179</v>
      </c>
      <c r="G1881" s="74"/>
      <c r="H1881" s="74">
        <v>0</v>
      </c>
      <c r="I1881" s="74">
        <v>0</v>
      </c>
      <c r="J1881" s="209"/>
      <c r="K1881" s="239"/>
      <c r="L1881" s="239"/>
    </row>
    <row r="1882" spans="1:18" ht="25.5" hidden="1">
      <c r="A1882" s="16" t="s">
        <v>36</v>
      </c>
      <c r="B1882" s="49">
        <v>795</v>
      </c>
      <c r="C1882" s="15" t="s">
        <v>173</v>
      </c>
      <c r="D1882" s="15" t="s">
        <v>28</v>
      </c>
      <c r="E1882" s="15" t="s">
        <v>572</v>
      </c>
      <c r="F1882" s="15" t="s">
        <v>37</v>
      </c>
      <c r="G1882" s="89">
        <f t="shared" ref="G1882:I1884" si="492">G1883</f>
        <v>0</v>
      </c>
      <c r="H1882" s="8">
        <f t="shared" si="492"/>
        <v>0</v>
      </c>
      <c r="I1882" s="8">
        <f t="shared" si="492"/>
        <v>0</v>
      </c>
      <c r="J1882" s="210"/>
      <c r="K1882" s="239"/>
      <c r="L1882" s="239"/>
    </row>
    <row r="1883" spans="1:18" ht="25.5" hidden="1">
      <c r="A1883" s="16" t="s">
        <v>38</v>
      </c>
      <c r="B1883" s="49">
        <v>795</v>
      </c>
      <c r="C1883" s="15" t="s">
        <v>173</v>
      </c>
      <c r="D1883" s="15" t="s">
        <v>28</v>
      </c>
      <c r="E1883" s="15" t="s">
        <v>572</v>
      </c>
      <c r="F1883" s="15" t="s">
        <v>39</v>
      </c>
      <c r="G1883" s="8"/>
      <c r="H1883" s="8"/>
      <c r="I1883" s="8"/>
      <c r="J1883" s="210"/>
      <c r="K1883" s="239"/>
      <c r="L1883" s="239"/>
    </row>
    <row r="1884" spans="1:18" ht="25.5" hidden="1">
      <c r="A1884" s="16" t="s">
        <v>96</v>
      </c>
      <c r="B1884" s="49">
        <v>795</v>
      </c>
      <c r="C1884" s="15" t="s">
        <v>173</v>
      </c>
      <c r="D1884" s="15" t="s">
        <v>28</v>
      </c>
      <c r="E1884" s="15" t="s">
        <v>572</v>
      </c>
      <c r="F1884" s="15" t="s">
        <v>349</v>
      </c>
      <c r="G1884" s="89">
        <f t="shared" si="492"/>
        <v>0</v>
      </c>
      <c r="H1884" s="8">
        <f t="shared" si="492"/>
        <v>0</v>
      </c>
      <c r="I1884" s="8">
        <f t="shared" si="492"/>
        <v>0</v>
      </c>
      <c r="J1884" s="210"/>
      <c r="K1884" s="239"/>
      <c r="L1884" s="239"/>
    </row>
    <row r="1885" spans="1:18" hidden="1">
      <c r="A1885" s="16" t="s">
        <v>350</v>
      </c>
      <c r="B1885" s="49">
        <v>795</v>
      </c>
      <c r="C1885" s="15" t="s">
        <v>173</v>
      </c>
      <c r="D1885" s="15" t="s">
        <v>28</v>
      </c>
      <c r="E1885" s="15" t="s">
        <v>572</v>
      </c>
      <c r="F1885" s="15" t="s">
        <v>351</v>
      </c>
      <c r="G1885" s="8"/>
      <c r="H1885" s="8"/>
      <c r="I1885" s="8"/>
      <c r="J1885" s="210"/>
      <c r="K1885" s="239"/>
      <c r="L1885" s="239"/>
    </row>
    <row r="1886" spans="1:18" s="28" customFormat="1" ht="24.75" hidden="1" customHeight="1">
      <c r="A1886" s="37" t="s">
        <v>169</v>
      </c>
      <c r="B1886" s="14">
        <v>793</v>
      </c>
      <c r="C1886" s="15" t="s">
        <v>173</v>
      </c>
      <c r="D1886" s="15" t="s">
        <v>28</v>
      </c>
      <c r="E1886" s="15" t="s">
        <v>234</v>
      </c>
      <c r="F1886" s="39"/>
      <c r="G1886" s="74">
        <f t="shared" ref="G1886:I1886" si="493">G1887</f>
        <v>0</v>
      </c>
      <c r="H1886" s="74">
        <f t="shared" si="493"/>
        <v>0</v>
      </c>
      <c r="I1886" s="74">
        <f t="shared" si="493"/>
        <v>0</v>
      </c>
      <c r="J1886" s="209"/>
      <c r="K1886" s="249"/>
      <c r="L1886" s="249"/>
      <c r="M1886" s="236"/>
      <c r="N1886" s="236"/>
      <c r="O1886" s="236"/>
      <c r="P1886" s="236"/>
      <c r="Q1886" s="236"/>
      <c r="R1886" s="236"/>
    </row>
    <row r="1887" spans="1:18" ht="25.5" hidden="1">
      <c r="A1887" s="37" t="s">
        <v>169</v>
      </c>
      <c r="B1887" s="49">
        <v>795</v>
      </c>
      <c r="C1887" s="15" t="s">
        <v>173</v>
      </c>
      <c r="D1887" s="15" t="s">
        <v>28</v>
      </c>
      <c r="E1887" s="15" t="s">
        <v>276</v>
      </c>
      <c r="F1887" s="15"/>
      <c r="G1887" s="74">
        <f>G1888+G1890</f>
        <v>0</v>
      </c>
      <c r="H1887" s="74">
        <f>H1888+H1890</f>
        <v>0</v>
      </c>
      <c r="I1887" s="74">
        <f>I1888+I1890</f>
        <v>0</v>
      </c>
      <c r="J1887" s="209"/>
      <c r="K1887" s="239"/>
      <c r="L1887" s="239"/>
    </row>
    <row r="1888" spans="1:18" hidden="1">
      <c r="A1888" s="16"/>
      <c r="B1888" s="49"/>
      <c r="C1888" s="15" t="s">
        <v>173</v>
      </c>
      <c r="D1888" s="15" t="s">
        <v>28</v>
      </c>
      <c r="E1888" s="15" t="s">
        <v>276</v>
      </c>
      <c r="F1888" s="15"/>
      <c r="G1888" s="74"/>
      <c r="H1888" s="74"/>
      <c r="I1888" s="74"/>
      <c r="J1888" s="209"/>
      <c r="K1888" s="239"/>
      <c r="L1888" s="239"/>
    </row>
    <row r="1889" spans="1:18" ht="30.75" hidden="1" customHeight="1">
      <c r="A1889" s="16"/>
      <c r="B1889" s="49"/>
      <c r="C1889" s="15" t="s">
        <v>173</v>
      </c>
      <c r="D1889" s="15" t="s">
        <v>28</v>
      </c>
      <c r="E1889" s="15" t="s">
        <v>276</v>
      </c>
      <c r="F1889" s="15"/>
      <c r="G1889" s="74"/>
      <c r="H1889" s="74"/>
      <c r="I1889" s="74"/>
      <c r="J1889" s="209"/>
      <c r="K1889" s="239"/>
      <c r="L1889" s="239"/>
    </row>
    <row r="1890" spans="1:18" ht="30.75" hidden="1" customHeight="1">
      <c r="A1890" s="16" t="s">
        <v>36</v>
      </c>
      <c r="B1890" s="49">
        <v>795</v>
      </c>
      <c r="C1890" s="15" t="s">
        <v>173</v>
      </c>
      <c r="D1890" s="15" t="s">
        <v>28</v>
      </c>
      <c r="E1890" s="15" t="s">
        <v>276</v>
      </c>
      <c r="F1890" s="15" t="s">
        <v>37</v>
      </c>
      <c r="G1890" s="74">
        <f>G1891</f>
        <v>0</v>
      </c>
      <c r="H1890" s="74">
        <f>H1891</f>
        <v>0</v>
      </c>
      <c r="I1890" s="74">
        <f>I1891</f>
        <v>0</v>
      </c>
      <c r="J1890" s="209"/>
      <c r="K1890" s="239"/>
      <c r="L1890" s="239"/>
    </row>
    <row r="1891" spans="1:18" ht="35.25" hidden="1" customHeight="1">
      <c r="A1891" s="16" t="s">
        <v>38</v>
      </c>
      <c r="B1891" s="49">
        <v>795</v>
      </c>
      <c r="C1891" s="15" t="s">
        <v>173</v>
      </c>
      <c r="D1891" s="15" t="s">
        <v>28</v>
      </c>
      <c r="E1891" s="15" t="s">
        <v>276</v>
      </c>
      <c r="F1891" s="15" t="s">
        <v>39</v>
      </c>
      <c r="G1891" s="74"/>
      <c r="H1891" s="74"/>
      <c r="I1891" s="74"/>
      <c r="J1891" s="209"/>
      <c r="K1891" s="239"/>
      <c r="L1891" s="239"/>
    </row>
    <row r="1892" spans="1:18" s="22" customFormat="1" ht="17.25" hidden="1" customHeight="1">
      <c r="A1892" s="34" t="s">
        <v>285</v>
      </c>
      <c r="B1892" s="19">
        <v>795</v>
      </c>
      <c r="C1892" s="36" t="s">
        <v>173</v>
      </c>
      <c r="D1892" s="36" t="s">
        <v>70</v>
      </c>
      <c r="E1892" s="36"/>
      <c r="F1892" s="36"/>
      <c r="G1892" s="75">
        <f>G1893+G1908</f>
        <v>0</v>
      </c>
      <c r="H1892" s="75">
        <f t="shared" ref="H1892:I1892" si="494">H1893+H1908</f>
        <v>0</v>
      </c>
      <c r="I1892" s="75">
        <f t="shared" si="494"/>
        <v>0</v>
      </c>
      <c r="J1892" s="228"/>
      <c r="K1892" s="239"/>
      <c r="L1892" s="239"/>
      <c r="M1892" s="239"/>
      <c r="N1892" s="239"/>
      <c r="O1892" s="239"/>
      <c r="P1892" s="239"/>
      <c r="Q1892" s="239"/>
      <c r="R1892" s="239"/>
    </row>
    <row r="1893" spans="1:18" ht="51" hidden="1">
      <c r="A1893" s="16" t="s">
        <v>495</v>
      </c>
      <c r="B1893" s="49">
        <v>795</v>
      </c>
      <c r="C1893" s="15" t="s">
        <v>173</v>
      </c>
      <c r="D1893" s="15" t="s">
        <v>70</v>
      </c>
      <c r="E1893" s="15" t="s">
        <v>296</v>
      </c>
      <c r="F1893" s="15"/>
      <c r="G1893" s="74">
        <f>G1894+G1897+G1902+G1905</f>
        <v>0</v>
      </c>
      <c r="H1893" s="74">
        <f t="shared" ref="H1893:I1893" si="495">H1894+H1897+H1902+H1905</f>
        <v>0</v>
      </c>
      <c r="I1893" s="74">
        <f t="shared" si="495"/>
        <v>0</v>
      </c>
      <c r="J1893" s="209"/>
      <c r="K1893" s="239"/>
      <c r="L1893" s="239"/>
    </row>
    <row r="1894" spans="1:18" s="46" customFormat="1" ht="17.25" hidden="1" customHeight="1">
      <c r="A1894" s="16" t="s">
        <v>382</v>
      </c>
      <c r="B1894" s="49">
        <v>795</v>
      </c>
      <c r="C1894" s="15" t="s">
        <v>173</v>
      </c>
      <c r="D1894" s="15" t="s">
        <v>70</v>
      </c>
      <c r="E1894" s="15" t="s">
        <v>381</v>
      </c>
      <c r="F1894" s="15"/>
      <c r="G1894" s="74">
        <f t="shared" ref="G1894:I1895" si="496">G1895</f>
        <v>0</v>
      </c>
      <c r="H1894" s="74">
        <f t="shared" si="496"/>
        <v>0</v>
      </c>
      <c r="I1894" s="74">
        <f t="shared" si="496"/>
        <v>0</v>
      </c>
      <c r="J1894" s="209"/>
      <c r="K1894" s="239"/>
      <c r="L1894" s="239"/>
      <c r="M1894" s="254"/>
      <c r="N1894" s="254"/>
      <c r="O1894" s="254"/>
      <c r="P1894" s="254"/>
      <c r="Q1894" s="254"/>
      <c r="R1894" s="254"/>
    </row>
    <row r="1895" spans="1:18" s="46" customFormat="1" ht="17.25" hidden="1" customHeight="1">
      <c r="A1895" s="16" t="s">
        <v>324</v>
      </c>
      <c r="B1895" s="49">
        <v>795</v>
      </c>
      <c r="C1895" s="15" t="s">
        <v>173</v>
      </c>
      <c r="D1895" s="15" t="s">
        <v>70</v>
      </c>
      <c r="E1895" s="15" t="s">
        <v>381</v>
      </c>
      <c r="F1895" s="15" t="s">
        <v>37</v>
      </c>
      <c r="G1895" s="74">
        <f t="shared" si="496"/>
        <v>0</v>
      </c>
      <c r="H1895" s="74">
        <f t="shared" si="496"/>
        <v>0</v>
      </c>
      <c r="I1895" s="74">
        <f t="shared" si="496"/>
        <v>0</v>
      </c>
      <c r="J1895" s="209"/>
      <c r="K1895" s="239"/>
      <c r="L1895" s="239"/>
      <c r="M1895" s="254"/>
      <c r="N1895" s="254"/>
      <c r="O1895" s="254"/>
      <c r="P1895" s="254"/>
      <c r="Q1895" s="254"/>
      <c r="R1895" s="254"/>
    </row>
    <row r="1896" spans="1:18" s="46" customFormat="1" ht="32.25" hidden="1" customHeight="1">
      <c r="A1896" s="16" t="s">
        <v>38</v>
      </c>
      <c r="B1896" s="49">
        <v>795</v>
      </c>
      <c r="C1896" s="15" t="s">
        <v>173</v>
      </c>
      <c r="D1896" s="15" t="s">
        <v>70</v>
      </c>
      <c r="E1896" s="15" t="s">
        <v>381</v>
      </c>
      <c r="F1896" s="15" t="s">
        <v>39</v>
      </c>
      <c r="G1896" s="74"/>
      <c r="H1896" s="74"/>
      <c r="I1896" s="74"/>
      <c r="J1896" s="209"/>
      <c r="K1896" s="239"/>
      <c r="L1896" s="239"/>
      <c r="M1896" s="254"/>
      <c r="N1896" s="254"/>
      <c r="O1896" s="254"/>
      <c r="P1896" s="254"/>
      <c r="Q1896" s="254"/>
      <c r="R1896" s="254"/>
    </row>
    <row r="1897" spans="1:18" hidden="1">
      <c r="A1897" s="16" t="s">
        <v>79</v>
      </c>
      <c r="B1897" s="49">
        <v>795</v>
      </c>
      <c r="C1897" s="15" t="s">
        <v>173</v>
      </c>
      <c r="D1897" s="15" t="s">
        <v>70</v>
      </c>
      <c r="E1897" s="15" t="s">
        <v>100</v>
      </c>
      <c r="F1897" s="15"/>
      <c r="G1897" s="74">
        <f>G1898+G1900</f>
        <v>0</v>
      </c>
      <c r="H1897" s="74">
        <f>H1898+H1900</f>
        <v>0</v>
      </c>
      <c r="I1897" s="74">
        <f>I1898+I1900</f>
        <v>0</v>
      </c>
      <c r="J1897" s="209"/>
      <c r="K1897" s="239"/>
      <c r="L1897" s="239"/>
    </row>
    <row r="1898" spans="1:18" ht="25.5" hidden="1">
      <c r="A1898" s="16" t="s">
        <v>36</v>
      </c>
      <c r="B1898" s="49">
        <v>795</v>
      </c>
      <c r="C1898" s="15" t="s">
        <v>173</v>
      </c>
      <c r="D1898" s="15" t="s">
        <v>70</v>
      </c>
      <c r="E1898" s="15" t="s">
        <v>100</v>
      </c>
      <c r="F1898" s="15" t="s">
        <v>37</v>
      </c>
      <c r="G1898" s="74">
        <f>G1899</f>
        <v>0</v>
      </c>
      <c r="H1898" s="74">
        <f>H1899</f>
        <v>0</v>
      </c>
      <c r="I1898" s="74">
        <f>I1899</f>
        <v>0</v>
      </c>
      <c r="J1898" s="209"/>
      <c r="K1898" s="239"/>
      <c r="L1898" s="239"/>
    </row>
    <row r="1899" spans="1:18" ht="30.75" hidden="1" customHeight="1">
      <c r="A1899" s="16" t="s">
        <v>38</v>
      </c>
      <c r="B1899" s="49">
        <v>795</v>
      </c>
      <c r="C1899" s="15" t="s">
        <v>173</v>
      </c>
      <c r="D1899" s="15" t="s">
        <v>70</v>
      </c>
      <c r="E1899" s="15" t="s">
        <v>100</v>
      </c>
      <c r="F1899" s="15" t="s">
        <v>39</v>
      </c>
      <c r="G1899" s="74"/>
      <c r="H1899" s="74"/>
      <c r="I1899" s="74"/>
      <c r="J1899" s="209"/>
      <c r="K1899" s="239"/>
      <c r="L1899" s="239"/>
    </row>
    <row r="1900" spans="1:18" ht="18" hidden="1" customHeight="1">
      <c r="A1900" s="16" t="s">
        <v>156</v>
      </c>
      <c r="B1900" s="49">
        <v>795</v>
      </c>
      <c r="C1900" s="15" t="s">
        <v>173</v>
      </c>
      <c r="D1900" s="15" t="s">
        <v>70</v>
      </c>
      <c r="E1900" s="15" t="s">
        <v>100</v>
      </c>
      <c r="F1900" s="15" t="s">
        <v>157</v>
      </c>
      <c r="G1900" s="74">
        <f>G1901</f>
        <v>0</v>
      </c>
      <c r="H1900" s="74">
        <f>H1901</f>
        <v>0</v>
      </c>
      <c r="I1900" s="74">
        <f>I1901</f>
        <v>0</v>
      </c>
      <c r="J1900" s="209"/>
      <c r="K1900" s="239"/>
      <c r="L1900" s="239"/>
    </row>
    <row r="1901" spans="1:18" ht="18" hidden="1" customHeight="1">
      <c r="A1901" s="16" t="s">
        <v>178</v>
      </c>
      <c r="B1901" s="49">
        <v>795</v>
      </c>
      <c r="C1901" s="15" t="s">
        <v>173</v>
      </c>
      <c r="D1901" s="15" t="s">
        <v>70</v>
      </c>
      <c r="E1901" s="15" t="s">
        <v>100</v>
      </c>
      <c r="F1901" s="15" t="s">
        <v>179</v>
      </c>
      <c r="G1901" s="74"/>
      <c r="H1901" s="74"/>
      <c r="I1901" s="74"/>
      <c r="J1901" s="209"/>
      <c r="K1901" s="239"/>
      <c r="L1901" s="239"/>
    </row>
    <row r="1902" spans="1:18" ht="26.25" hidden="1" customHeight="1">
      <c r="A1902" s="16" t="s">
        <v>77</v>
      </c>
      <c r="B1902" s="49">
        <v>795</v>
      </c>
      <c r="C1902" s="15" t="s">
        <v>173</v>
      </c>
      <c r="D1902" s="15" t="s">
        <v>70</v>
      </c>
      <c r="E1902" s="15" t="s">
        <v>78</v>
      </c>
      <c r="F1902" s="15"/>
      <c r="G1902" s="74">
        <f t="shared" ref="G1902:I1903" si="497">G1903</f>
        <v>0</v>
      </c>
      <c r="H1902" s="74">
        <f t="shared" si="497"/>
        <v>0</v>
      </c>
      <c r="I1902" s="74">
        <f t="shared" si="497"/>
        <v>0</v>
      </c>
      <c r="J1902" s="209"/>
      <c r="K1902" s="239"/>
      <c r="L1902" s="239"/>
    </row>
    <row r="1903" spans="1:18" ht="26.25" hidden="1" customHeight="1">
      <c r="A1903" s="16" t="s">
        <v>36</v>
      </c>
      <c r="B1903" s="49">
        <v>795</v>
      </c>
      <c r="C1903" s="15" t="s">
        <v>173</v>
      </c>
      <c r="D1903" s="15" t="s">
        <v>70</v>
      </c>
      <c r="E1903" s="15" t="s">
        <v>78</v>
      </c>
      <c r="F1903" s="15" t="s">
        <v>37</v>
      </c>
      <c r="G1903" s="74">
        <f t="shared" si="497"/>
        <v>0</v>
      </c>
      <c r="H1903" s="74">
        <f t="shared" si="497"/>
        <v>0</v>
      </c>
      <c r="I1903" s="74">
        <f t="shared" si="497"/>
        <v>0</v>
      </c>
      <c r="J1903" s="209"/>
      <c r="K1903" s="239"/>
      <c r="L1903" s="239"/>
    </row>
    <row r="1904" spans="1:18" ht="25.5" hidden="1">
      <c r="A1904" s="86" t="s">
        <v>38</v>
      </c>
      <c r="B1904" s="49">
        <v>795</v>
      </c>
      <c r="C1904" s="15" t="s">
        <v>173</v>
      </c>
      <c r="D1904" s="15" t="s">
        <v>70</v>
      </c>
      <c r="E1904" s="15" t="s">
        <v>78</v>
      </c>
      <c r="F1904" s="15" t="s">
        <v>39</v>
      </c>
      <c r="G1904" s="74"/>
      <c r="H1904" s="74"/>
      <c r="I1904" s="74"/>
      <c r="J1904" s="209"/>
      <c r="K1904" s="239"/>
      <c r="L1904" s="239"/>
    </row>
    <row r="1905" spans="1:18" ht="30.75" hidden="1" customHeight="1">
      <c r="A1905" s="86" t="s">
        <v>705</v>
      </c>
      <c r="B1905" s="49">
        <v>795</v>
      </c>
      <c r="C1905" s="15" t="s">
        <v>173</v>
      </c>
      <c r="D1905" s="15" t="s">
        <v>70</v>
      </c>
      <c r="E1905" s="15" t="s">
        <v>418</v>
      </c>
      <c r="F1905" s="15"/>
      <c r="G1905" s="74">
        <f t="shared" ref="G1905:I1906" si="498">G1906</f>
        <v>0</v>
      </c>
      <c r="H1905" s="74">
        <f t="shared" si="498"/>
        <v>0</v>
      </c>
      <c r="I1905" s="74">
        <f t="shared" si="498"/>
        <v>0</v>
      </c>
      <c r="J1905" s="209"/>
      <c r="K1905" s="239"/>
      <c r="L1905" s="239"/>
    </row>
    <row r="1906" spans="1:18" ht="30.75" hidden="1" customHeight="1">
      <c r="A1906" s="16" t="s">
        <v>36</v>
      </c>
      <c r="B1906" s="49">
        <v>795</v>
      </c>
      <c r="C1906" s="15" t="s">
        <v>173</v>
      </c>
      <c r="D1906" s="15" t="s">
        <v>70</v>
      </c>
      <c r="E1906" s="15" t="s">
        <v>418</v>
      </c>
      <c r="F1906" s="15" t="s">
        <v>37</v>
      </c>
      <c r="G1906" s="74">
        <f t="shared" si="498"/>
        <v>0</v>
      </c>
      <c r="H1906" s="74">
        <f t="shared" si="498"/>
        <v>0</v>
      </c>
      <c r="I1906" s="74">
        <f t="shared" si="498"/>
        <v>0</v>
      </c>
      <c r="J1906" s="209"/>
      <c r="K1906" s="239"/>
      <c r="L1906" s="239"/>
    </row>
    <row r="1907" spans="1:18" ht="30.75" hidden="1" customHeight="1">
      <c r="A1907" s="16" t="s">
        <v>38</v>
      </c>
      <c r="B1907" s="49">
        <v>795</v>
      </c>
      <c r="C1907" s="15" t="s">
        <v>173</v>
      </c>
      <c r="D1907" s="15" t="s">
        <v>70</v>
      </c>
      <c r="E1907" s="15" t="s">
        <v>418</v>
      </c>
      <c r="F1907" s="15" t="s">
        <v>39</v>
      </c>
      <c r="G1907" s="74"/>
      <c r="H1907" s="74"/>
      <c r="I1907" s="74"/>
      <c r="J1907" s="209"/>
      <c r="K1907" s="239"/>
      <c r="L1907" s="239"/>
    </row>
    <row r="1908" spans="1:18" ht="44.25" hidden="1" customHeight="1">
      <c r="A1908" s="16" t="s">
        <v>470</v>
      </c>
      <c r="B1908" s="49">
        <v>795</v>
      </c>
      <c r="C1908" s="15" t="s">
        <v>173</v>
      </c>
      <c r="D1908" s="15" t="s">
        <v>70</v>
      </c>
      <c r="E1908" s="15" t="s">
        <v>139</v>
      </c>
      <c r="F1908" s="15"/>
      <c r="G1908" s="74">
        <f>G1909+G1912</f>
        <v>0</v>
      </c>
      <c r="H1908" s="74">
        <f t="shared" ref="H1908:I1908" si="499">H1909+H1912</f>
        <v>0</v>
      </c>
      <c r="I1908" s="74">
        <f t="shared" si="499"/>
        <v>0</v>
      </c>
      <c r="J1908" s="209"/>
      <c r="K1908" s="239"/>
      <c r="L1908" s="239"/>
    </row>
    <row r="1909" spans="1:18" s="22" customFormat="1" ht="36" hidden="1" customHeight="1">
      <c r="A1909" s="16" t="s">
        <v>646</v>
      </c>
      <c r="B1909" s="14">
        <v>795</v>
      </c>
      <c r="C1909" s="15" t="s">
        <v>173</v>
      </c>
      <c r="D1909" s="15" t="s">
        <v>70</v>
      </c>
      <c r="E1909" s="15" t="s">
        <v>647</v>
      </c>
      <c r="F1909" s="36"/>
      <c r="G1909" s="74">
        <f>G1910</f>
        <v>0</v>
      </c>
      <c r="H1909" s="74">
        <f t="shared" ref="H1909:I1910" si="500">H1910</f>
        <v>0</v>
      </c>
      <c r="I1909" s="74">
        <f t="shared" si="500"/>
        <v>0</v>
      </c>
      <c r="J1909" s="209"/>
      <c r="K1909" s="239"/>
      <c r="L1909" s="239"/>
      <c r="M1909" s="239"/>
      <c r="N1909" s="239"/>
      <c r="O1909" s="239"/>
      <c r="P1909" s="239"/>
      <c r="Q1909" s="239"/>
      <c r="R1909" s="239"/>
    </row>
    <row r="1910" spans="1:18" s="22" customFormat="1" ht="24" hidden="1" customHeight="1">
      <c r="A1910" s="16" t="s">
        <v>156</v>
      </c>
      <c r="B1910" s="14">
        <v>795</v>
      </c>
      <c r="C1910" s="15" t="s">
        <v>173</v>
      </c>
      <c r="D1910" s="15" t="s">
        <v>70</v>
      </c>
      <c r="E1910" s="15" t="s">
        <v>647</v>
      </c>
      <c r="F1910" s="15" t="s">
        <v>157</v>
      </c>
      <c r="G1910" s="74">
        <f>G1911</f>
        <v>0</v>
      </c>
      <c r="H1910" s="74">
        <f t="shared" si="500"/>
        <v>0</v>
      </c>
      <c r="I1910" s="74">
        <f t="shared" si="500"/>
        <v>0</v>
      </c>
      <c r="J1910" s="209"/>
      <c r="K1910" s="239"/>
      <c r="L1910" s="239"/>
      <c r="M1910" s="239"/>
      <c r="N1910" s="239"/>
      <c r="O1910" s="239"/>
      <c r="P1910" s="239"/>
      <c r="Q1910" s="239"/>
      <c r="R1910" s="239"/>
    </row>
    <row r="1911" spans="1:18" s="22" customFormat="1" ht="24" hidden="1" customHeight="1">
      <c r="A1911" s="16" t="s">
        <v>178</v>
      </c>
      <c r="B1911" s="14">
        <v>795</v>
      </c>
      <c r="C1911" s="15" t="s">
        <v>173</v>
      </c>
      <c r="D1911" s="15" t="s">
        <v>70</v>
      </c>
      <c r="E1911" s="15" t="s">
        <v>647</v>
      </c>
      <c r="F1911" s="15" t="s">
        <v>179</v>
      </c>
      <c r="G1911" s="74"/>
      <c r="H1911" s="74">
        <v>0</v>
      </c>
      <c r="I1911" s="74">
        <v>0</v>
      </c>
      <c r="J1911" s="209"/>
      <c r="K1911" s="239"/>
      <c r="L1911" s="239"/>
      <c r="M1911" s="239"/>
      <c r="N1911" s="239"/>
      <c r="O1911" s="239"/>
      <c r="P1911" s="239"/>
      <c r="Q1911" s="239"/>
      <c r="R1911" s="239"/>
    </row>
    <row r="1912" spans="1:18" ht="50.25" hidden="1" customHeight="1">
      <c r="A1912" s="16" t="s">
        <v>404</v>
      </c>
      <c r="B1912" s="49">
        <v>795</v>
      </c>
      <c r="C1912" s="15" t="s">
        <v>173</v>
      </c>
      <c r="D1912" s="15" t="s">
        <v>70</v>
      </c>
      <c r="E1912" s="15" t="s">
        <v>403</v>
      </c>
      <c r="F1912" s="15"/>
      <c r="G1912" s="74">
        <f>G1913</f>
        <v>0</v>
      </c>
      <c r="H1912" s="74">
        <f t="shared" ref="H1912:I1913" si="501">H1913</f>
        <v>0</v>
      </c>
      <c r="I1912" s="74">
        <f t="shared" si="501"/>
        <v>0</v>
      </c>
      <c r="J1912" s="209"/>
      <c r="K1912" s="239"/>
      <c r="L1912" s="239"/>
    </row>
    <row r="1913" spans="1:18" ht="23.25" hidden="1" customHeight="1">
      <c r="A1913" s="16" t="s">
        <v>156</v>
      </c>
      <c r="B1913" s="49">
        <v>795</v>
      </c>
      <c r="C1913" s="15" t="s">
        <v>173</v>
      </c>
      <c r="D1913" s="15" t="s">
        <v>70</v>
      </c>
      <c r="E1913" s="15" t="s">
        <v>403</v>
      </c>
      <c r="F1913" s="15" t="s">
        <v>157</v>
      </c>
      <c r="G1913" s="74">
        <f>G1914</f>
        <v>0</v>
      </c>
      <c r="H1913" s="74">
        <f t="shared" si="501"/>
        <v>0</v>
      </c>
      <c r="I1913" s="74">
        <f t="shared" si="501"/>
        <v>0</v>
      </c>
      <c r="J1913" s="209"/>
      <c r="K1913" s="239"/>
      <c r="L1913" s="239"/>
    </row>
    <row r="1914" spans="1:18" ht="23.25" hidden="1" customHeight="1">
      <c r="A1914" s="16" t="s">
        <v>178</v>
      </c>
      <c r="B1914" s="49">
        <v>795</v>
      </c>
      <c r="C1914" s="15" t="s">
        <v>173</v>
      </c>
      <c r="D1914" s="15" t="s">
        <v>70</v>
      </c>
      <c r="E1914" s="15" t="s">
        <v>403</v>
      </c>
      <c r="F1914" s="15" t="s">
        <v>179</v>
      </c>
      <c r="G1914" s="74"/>
      <c r="H1914" s="8"/>
      <c r="I1914" s="8"/>
      <c r="J1914" s="210"/>
      <c r="K1914" s="239"/>
      <c r="L1914" s="239"/>
    </row>
    <row r="1915" spans="1:18" s="22" customFormat="1" ht="25.5" hidden="1">
      <c r="A1915" s="34" t="s">
        <v>588</v>
      </c>
      <c r="B1915" s="19">
        <v>795</v>
      </c>
      <c r="C1915" s="36" t="s">
        <v>173</v>
      </c>
      <c r="D1915" s="36" t="s">
        <v>173</v>
      </c>
      <c r="E1915" s="36"/>
      <c r="F1915" s="36"/>
      <c r="G1915" s="75">
        <f>G1916+G1939</f>
        <v>0</v>
      </c>
      <c r="H1915" s="75">
        <f t="shared" ref="H1915:I1915" si="502">H1916</f>
        <v>0</v>
      </c>
      <c r="I1915" s="75">
        <f t="shared" si="502"/>
        <v>0</v>
      </c>
      <c r="J1915" s="228"/>
      <c r="K1915" s="239"/>
      <c r="L1915" s="239"/>
      <c r="M1915" s="239"/>
      <c r="N1915" s="239"/>
      <c r="O1915" s="239"/>
      <c r="P1915" s="239"/>
      <c r="Q1915" s="239"/>
      <c r="R1915" s="239"/>
    </row>
    <row r="1916" spans="1:18" ht="54" hidden="1" customHeight="1">
      <c r="A1916" s="16" t="s">
        <v>495</v>
      </c>
      <c r="B1916" s="49">
        <v>795</v>
      </c>
      <c r="C1916" s="15" t="s">
        <v>173</v>
      </c>
      <c r="D1916" s="15" t="s">
        <v>173</v>
      </c>
      <c r="E1916" s="15" t="s">
        <v>296</v>
      </c>
      <c r="F1916" s="15"/>
      <c r="G1916" s="74">
        <f>G1917+G1924+G1929+G1940</f>
        <v>0</v>
      </c>
      <c r="H1916" s="74">
        <f t="shared" ref="H1916:I1916" si="503">H1920+H1929+H1934+H1917</f>
        <v>0</v>
      </c>
      <c r="I1916" s="74">
        <f t="shared" si="503"/>
        <v>0</v>
      </c>
      <c r="J1916" s="209"/>
      <c r="K1916" s="239"/>
      <c r="L1916" s="239"/>
    </row>
    <row r="1917" spans="1:18" ht="73.5" hidden="1" customHeight="1">
      <c r="A1917" s="37" t="s">
        <v>716</v>
      </c>
      <c r="B1917" s="49">
        <v>795</v>
      </c>
      <c r="C1917" s="15" t="s">
        <v>173</v>
      </c>
      <c r="D1917" s="15" t="s">
        <v>173</v>
      </c>
      <c r="E1917" s="15" t="s">
        <v>723</v>
      </c>
      <c r="F1917" s="15"/>
      <c r="G1917" s="74">
        <f>G1918</f>
        <v>0</v>
      </c>
      <c r="H1917" s="8">
        <v>0</v>
      </c>
      <c r="I1917" s="8">
        <v>0</v>
      </c>
      <c r="J1917" s="210"/>
      <c r="K1917" s="239"/>
      <c r="L1917" s="239"/>
    </row>
    <row r="1918" spans="1:18" ht="21" hidden="1" customHeight="1">
      <c r="A1918" s="86" t="s">
        <v>156</v>
      </c>
      <c r="B1918" s="49">
        <v>795</v>
      </c>
      <c r="C1918" s="15" t="s">
        <v>173</v>
      </c>
      <c r="D1918" s="15" t="s">
        <v>173</v>
      </c>
      <c r="E1918" s="15" t="s">
        <v>723</v>
      </c>
      <c r="F1918" s="15" t="s">
        <v>157</v>
      </c>
      <c r="G1918" s="74">
        <f>G1919</f>
        <v>0</v>
      </c>
      <c r="H1918" s="8">
        <v>0</v>
      </c>
      <c r="I1918" s="8">
        <v>0</v>
      </c>
      <c r="J1918" s="210"/>
      <c r="K1918" s="239"/>
      <c r="L1918" s="239"/>
    </row>
    <row r="1919" spans="1:18" ht="20.25" hidden="1" customHeight="1">
      <c r="A1919" s="86" t="s">
        <v>170</v>
      </c>
      <c r="B1919" s="49">
        <v>795</v>
      </c>
      <c r="C1919" s="15" t="s">
        <v>173</v>
      </c>
      <c r="D1919" s="15" t="s">
        <v>173</v>
      </c>
      <c r="E1919" s="15" t="s">
        <v>723</v>
      </c>
      <c r="F1919" s="15" t="s">
        <v>171</v>
      </c>
      <c r="G1919" s="102"/>
      <c r="H1919" s="8"/>
      <c r="I1919" s="8"/>
      <c r="J1919" s="210"/>
      <c r="K1919" s="239"/>
      <c r="L1919" s="239"/>
    </row>
    <row r="1920" spans="1:18" ht="25.5" hidden="1" customHeight="1">
      <c r="A1920" s="37" t="s">
        <v>628</v>
      </c>
      <c r="B1920" s="49">
        <v>795</v>
      </c>
      <c r="C1920" s="15" t="s">
        <v>173</v>
      </c>
      <c r="D1920" s="15" t="s">
        <v>173</v>
      </c>
      <c r="E1920" s="15" t="s">
        <v>625</v>
      </c>
      <c r="F1920" s="15"/>
      <c r="G1920" s="102">
        <f>G1921</f>
        <v>0</v>
      </c>
      <c r="H1920" s="8">
        <v>0</v>
      </c>
      <c r="I1920" s="8">
        <v>0</v>
      </c>
      <c r="J1920" s="210"/>
      <c r="K1920" s="239"/>
      <c r="L1920" s="239"/>
    </row>
    <row r="1921" spans="1:18" ht="39.75" hidden="1" customHeight="1">
      <c r="A1921" s="37" t="s">
        <v>627</v>
      </c>
      <c r="B1921" s="49">
        <v>795</v>
      </c>
      <c r="C1921" s="15" t="s">
        <v>173</v>
      </c>
      <c r="D1921" s="15" t="s">
        <v>173</v>
      </c>
      <c r="E1921" s="15" t="s">
        <v>626</v>
      </c>
      <c r="F1921" s="15"/>
      <c r="G1921" s="102">
        <f>G1922</f>
        <v>0</v>
      </c>
      <c r="H1921" s="8">
        <v>0</v>
      </c>
      <c r="I1921" s="8">
        <v>0</v>
      </c>
      <c r="J1921" s="210"/>
      <c r="K1921" s="239"/>
      <c r="L1921" s="239"/>
    </row>
    <row r="1922" spans="1:18" ht="30.75" hidden="1" customHeight="1">
      <c r="A1922" s="16" t="s">
        <v>96</v>
      </c>
      <c r="B1922" s="49">
        <v>795</v>
      </c>
      <c r="C1922" s="15" t="s">
        <v>173</v>
      </c>
      <c r="D1922" s="15" t="s">
        <v>173</v>
      </c>
      <c r="E1922" s="15" t="s">
        <v>626</v>
      </c>
      <c r="F1922" s="15" t="s">
        <v>349</v>
      </c>
      <c r="G1922" s="102">
        <f>G1923</f>
        <v>0</v>
      </c>
      <c r="H1922" s="8">
        <v>0</v>
      </c>
      <c r="I1922" s="8">
        <v>0</v>
      </c>
      <c r="J1922" s="210"/>
      <c r="K1922" s="239"/>
      <c r="L1922" s="239"/>
    </row>
    <row r="1923" spans="1:18" ht="30.75" hidden="1" customHeight="1">
      <c r="A1923" s="16" t="s">
        <v>350</v>
      </c>
      <c r="B1923" s="49">
        <v>795</v>
      </c>
      <c r="C1923" s="15" t="s">
        <v>173</v>
      </c>
      <c r="D1923" s="15" t="s">
        <v>173</v>
      </c>
      <c r="E1923" s="15" t="s">
        <v>626</v>
      </c>
      <c r="F1923" s="15" t="s">
        <v>351</v>
      </c>
      <c r="G1923" s="102"/>
      <c r="H1923" s="8">
        <v>0</v>
      </c>
      <c r="I1923" s="8">
        <v>0</v>
      </c>
      <c r="J1923" s="210"/>
      <c r="K1923" s="239"/>
      <c r="L1923" s="239"/>
    </row>
    <row r="1924" spans="1:18" ht="55.5" hidden="1" customHeight="1">
      <c r="A1924" s="167" t="s">
        <v>741</v>
      </c>
      <c r="B1924" s="49">
        <v>795</v>
      </c>
      <c r="C1924" s="15" t="s">
        <v>173</v>
      </c>
      <c r="D1924" s="15" t="s">
        <v>173</v>
      </c>
      <c r="E1924" s="15" t="s">
        <v>725</v>
      </c>
      <c r="F1924" s="15"/>
      <c r="G1924" s="102">
        <f>G1925+G1927</f>
        <v>0</v>
      </c>
      <c r="H1924" s="74">
        <f t="shared" ref="H1924:I1924" si="504">H1925+H1927</f>
        <v>0</v>
      </c>
      <c r="I1924" s="74">
        <f t="shared" si="504"/>
        <v>0</v>
      </c>
      <c r="J1924" s="209"/>
      <c r="K1924" s="239"/>
      <c r="L1924" s="239"/>
    </row>
    <row r="1925" spans="1:18" ht="27" hidden="1" customHeight="1">
      <c r="A1925" s="16" t="s">
        <v>96</v>
      </c>
      <c r="B1925" s="49">
        <v>795</v>
      </c>
      <c r="C1925" s="15" t="s">
        <v>173</v>
      </c>
      <c r="D1925" s="15" t="s">
        <v>173</v>
      </c>
      <c r="E1925" s="15" t="s">
        <v>611</v>
      </c>
      <c r="F1925" s="15" t="s">
        <v>349</v>
      </c>
      <c r="G1925" s="102">
        <f>G1926</f>
        <v>0</v>
      </c>
      <c r="H1925" s="8">
        <f>H1926</f>
        <v>0</v>
      </c>
      <c r="I1925" s="8">
        <v>0</v>
      </c>
      <c r="J1925" s="210"/>
      <c r="K1925" s="239"/>
      <c r="L1925" s="239"/>
    </row>
    <row r="1926" spans="1:18" ht="18.75" hidden="1" customHeight="1">
      <c r="A1926" s="86" t="s">
        <v>350</v>
      </c>
      <c r="B1926" s="49">
        <v>795</v>
      </c>
      <c r="C1926" s="15" t="s">
        <v>173</v>
      </c>
      <c r="D1926" s="15" t="s">
        <v>173</v>
      </c>
      <c r="E1926" s="15" t="s">
        <v>611</v>
      </c>
      <c r="F1926" s="15" t="s">
        <v>351</v>
      </c>
      <c r="G1926" s="102"/>
      <c r="H1926" s="8"/>
      <c r="I1926" s="8">
        <v>0</v>
      </c>
      <c r="J1926" s="210"/>
      <c r="K1926" s="239"/>
      <c r="L1926" s="239"/>
    </row>
    <row r="1927" spans="1:18" ht="39.75" hidden="1" customHeight="1">
      <c r="A1927" s="86" t="s">
        <v>36</v>
      </c>
      <c r="B1927" s="49">
        <v>795</v>
      </c>
      <c r="C1927" s="15" t="s">
        <v>173</v>
      </c>
      <c r="D1927" s="15" t="s">
        <v>173</v>
      </c>
      <c r="E1927" s="15" t="s">
        <v>726</v>
      </c>
      <c r="F1927" s="15" t="s">
        <v>349</v>
      </c>
      <c r="G1927" s="102">
        <f>G1928</f>
        <v>0</v>
      </c>
      <c r="H1927" s="8"/>
      <c r="I1927" s="8"/>
      <c r="J1927" s="210"/>
      <c r="K1927" s="239"/>
      <c r="L1927" s="239"/>
    </row>
    <row r="1928" spans="1:18" ht="39" hidden="1" customHeight="1">
      <c r="A1928" s="16" t="s">
        <v>38</v>
      </c>
      <c r="B1928" s="49">
        <v>795</v>
      </c>
      <c r="C1928" s="15" t="s">
        <v>173</v>
      </c>
      <c r="D1928" s="15" t="s">
        <v>173</v>
      </c>
      <c r="E1928" s="15" t="s">
        <v>725</v>
      </c>
      <c r="F1928" s="15" t="s">
        <v>351</v>
      </c>
      <c r="G1928" s="102">
        <f>358104.72+400000-758104.72</f>
        <v>0</v>
      </c>
      <c r="H1928" s="8"/>
      <c r="I1928" s="8"/>
      <c r="J1928" s="210"/>
      <c r="K1928" s="239"/>
      <c r="L1928" s="239"/>
    </row>
    <row r="1929" spans="1:18" ht="57" hidden="1" customHeight="1">
      <c r="A1929" s="37" t="s">
        <v>741</v>
      </c>
      <c r="B1929" s="49">
        <v>795</v>
      </c>
      <c r="C1929" s="15" t="s">
        <v>173</v>
      </c>
      <c r="D1929" s="15" t="s">
        <v>173</v>
      </c>
      <c r="E1929" s="15" t="s">
        <v>611</v>
      </c>
      <c r="F1929" s="15"/>
      <c r="G1929" s="102">
        <f>G1930+G1932</f>
        <v>0</v>
      </c>
      <c r="H1929" s="74">
        <f t="shared" ref="H1929:I1929" si="505">H1930+H1932</f>
        <v>0</v>
      </c>
      <c r="I1929" s="74">
        <f t="shared" si="505"/>
        <v>0</v>
      </c>
      <c r="J1929" s="209"/>
      <c r="K1929" s="239"/>
      <c r="L1929" s="239"/>
    </row>
    <row r="1930" spans="1:18" ht="27" hidden="1" customHeight="1">
      <c r="A1930" s="16" t="s">
        <v>96</v>
      </c>
      <c r="B1930" s="49">
        <v>795</v>
      </c>
      <c r="C1930" s="15" t="s">
        <v>173</v>
      </c>
      <c r="D1930" s="15" t="s">
        <v>173</v>
      </c>
      <c r="E1930" s="15" t="s">
        <v>611</v>
      </c>
      <c r="F1930" s="15" t="s">
        <v>349</v>
      </c>
      <c r="G1930" s="102">
        <f>G1931</f>
        <v>0</v>
      </c>
      <c r="H1930" s="8">
        <f>H1931</f>
        <v>0</v>
      </c>
      <c r="I1930" s="8">
        <v>0</v>
      </c>
      <c r="J1930" s="210"/>
      <c r="K1930" s="239"/>
      <c r="L1930" s="239"/>
    </row>
    <row r="1931" spans="1:18" ht="18.75" hidden="1" customHeight="1">
      <c r="A1931" s="86" t="s">
        <v>350</v>
      </c>
      <c r="B1931" s="49">
        <v>795</v>
      </c>
      <c r="C1931" s="15" t="s">
        <v>173</v>
      </c>
      <c r="D1931" s="15" t="s">
        <v>173</v>
      </c>
      <c r="E1931" s="15" t="s">
        <v>611</v>
      </c>
      <c r="F1931" s="15" t="s">
        <v>351</v>
      </c>
      <c r="G1931" s="102"/>
      <c r="H1931" s="8"/>
      <c r="I1931" s="8">
        <v>0</v>
      </c>
      <c r="J1931" s="210"/>
      <c r="K1931" s="239"/>
      <c r="L1931" s="239"/>
    </row>
    <row r="1932" spans="1:18" ht="30" hidden="1" customHeight="1">
      <c r="A1932" s="86" t="s">
        <v>36</v>
      </c>
      <c r="B1932" s="49">
        <v>795</v>
      </c>
      <c r="C1932" s="15" t="s">
        <v>173</v>
      </c>
      <c r="D1932" s="15" t="s">
        <v>173</v>
      </c>
      <c r="E1932" s="15" t="s">
        <v>611</v>
      </c>
      <c r="F1932" s="15" t="s">
        <v>349</v>
      </c>
      <c r="G1932" s="102">
        <f>G1933</f>
        <v>0</v>
      </c>
      <c r="H1932" s="8">
        <v>0</v>
      </c>
      <c r="I1932" s="8">
        <v>0</v>
      </c>
      <c r="J1932" s="210"/>
      <c r="K1932" s="239"/>
      <c r="L1932" s="239"/>
    </row>
    <row r="1933" spans="1:18" ht="30.75" hidden="1" customHeight="1">
      <c r="A1933" s="16" t="s">
        <v>38</v>
      </c>
      <c r="B1933" s="49">
        <v>795</v>
      </c>
      <c r="C1933" s="15" t="s">
        <v>173</v>
      </c>
      <c r="D1933" s="15" t="s">
        <v>173</v>
      </c>
      <c r="E1933" s="15" t="s">
        <v>611</v>
      </c>
      <c r="F1933" s="15" t="s">
        <v>351</v>
      </c>
      <c r="G1933" s="102"/>
      <c r="H1933" s="8"/>
      <c r="I1933" s="8"/>
      <c r="J1933" s="210"/>
      <c r="K1933" s="239"/>
      <c r="L1933" s="239"/>
    </row>
    <row r="1934" spans="1:18" s="3" customFormat="1" ht="33.75" hidden="1" customHeight="1">
      <c r="A1934" s="16" t="s">
        <v>510</v>
      </c>
      <c r="B1934" s="49">
        <v>795</v>
      </c>
      <c r="C1934" s="15" t="s">
        <v>173</v>
      </c>
      <c r="D1934" s="15" t="s">
        <v>173</v>
      </c>
      <c r="E1934" s="15" t="s">
        <v>511</v>
      </c>
      <c r="F1934" s="15"/>
      <c r="G1934" s="102">
        <f>G1935</f>
        <v>0</v>
      </c>
      <c r="H1934" s="8">
        <v>0</v>
      </c>
      <c r="I1934" s="8">
        <v>0</v>
      </c>
      <c r="J1934" s="210"/>
      <c r="K1934" s="239"/>
      <c r="L1934" s="239"/>
      <c r="M1934" s="231"/>
      <c r="N1934" s="231"/>
      <c r="O1934" s="231"/>
      <c r="P1934" s="231"/>
      <c r="Q1934" s="231"/>
      <c r="R1934" s="231"/>
    </row>
    <row r="1935" spans="1:18" s="3" customFormat="1" ht="38.25" hidden="1" customHeight="1">
      <c r="A1935" s="16" t="s">
        <v>36</v>
      </c>
      <c r="B1935" s="49">
        <v>795</v>
      </c>
      <c r="C1935" s="15" t="s">
        <v>173</v>
      </c>
      <c r="D1935" s="15" t="s">
        <v>173</v>
      </c>
      <c r="E1935" s="15" t="s">
        <v>511</v>
      </c>
      <c r="F1935" s="15" t="s">
        <v>37</v>
      </c>
      <c r="G1935" s="74">
        <f>G1936</f>
        <v>0</v>
      </c>
      <c r="H1935" s="8">
        <v>0</v>
      </c>
      <c r="I1935" s="8">
        <v>0</v>
      </c>
      <c r="J1935" s="210"/>
      <c r="K1935" s="239"/>
      <c r="L1935" s="239"/>
      <c r="M1935" s="231"/>
      <c r="N1935" s="231"/>
      <c r="O1935" s="231"/>
      <c r="P1935" s="231"/>
      <c r="Q1935" s="231"/>
      <c r="R1935" s="231"/>
    </row>
    <row r="1936" spans="1:18" s="3" customFormat="1" ht="38.25" hidden="1" customHeight="1">
      <c r="A1936" s="16" t="s">
        <v>38</v>
      </c>
      <c r="B1936" s="49">
        <v>795</v>
      </c>
      <c r="C1936" s="15" t="s">
        <v>173</v>
      </c>
      <c r="D1936" s="15" t="s">
        <v>173</v>
      </c>
      <c r="E1936" s="15" t="s">
        <v>511</v>
      </c>
      <c r="F1936" s="15" t="s">
        <v>39</v>
      </c>
      <c r="G1936" s="74"/>
      <c r="H1936" s="8">
        <v>0</v>
      </c>
      <c r="I1936" s="8">
        <v>0</v>
      </c>
      <c r="J1936" s="210"/>
      <c r="K1936" s="239"/>
      <c r="L1936" s="239"/>
      <c r="M1936" s="231"/>
      <c r="N1936" s="231"/>
      <c r="O1936" s="231"/>
      <c r="P1936" s="231"/>
      <c r="Q1936" s="231"/>
      <c r="R1936" s="231"/>
    </row>
    <row r="1937" spans="1:18" ht="57" hidden="1" customHeight="1">
      <c r="A1937" s="37" t="s">
        <v>879</v>
      </c>
      <c r="B1937" s="49">
        <v>795</v>
      </c>
      <c r="C1937" s="15" t="s">
        <v>173</v>
      </c>
      <c r="D1937" s="15" t="s">
        <v>173</v>
      </c>
      <c r="E1937" s="15" t="s">
        <v>878</v>
      </c>
      <c r="F1937" s="15"/>
      <c r="G1937" s="102">
        <f>G1938</f>
        <v>0</v>
      </c>
      <c r="H1937" s="74">
        <f t="shared" ref="H1937:I1937" si="506">H1938+H1940</f>
        <v>0</v>
      </c>
      <c r="I1937" s="74">
        <f t="shared" si="506"/>
        <v>0</v>
      </c>
      <c r="J1937" s="209"/>
      <c r="K1937" s="239"/>
      <c r="L1937" s="239"/>
    </row>
    <row r="1938" spans="1:18" ht="27" hidden="1" customHeight="1">
      <c r="A1938" s="86" t="s">
        <v>63</v>
      </c>
      <c r="B1938" s="49">
        <v>795</v>
      </c>
      <c r="C1938" s="15" t="s">
        <v>173</v>
      </c>
      <c r="D1938" s="15" t="s">
        <v>173</v>
      </c>
      <c r="E1938" s="15" t="s">
        <v>878</v>
      </c>
      <c r="F1938" s="15" t="s">
        <v>64</v>
      </c>
      <c r="G1938" s="102">
        <f>G1939</f>
        <v>0</v>
      </c>
      <c r="H1938" s="8">
        <f>H1939</f>
        <v>0</v>
      </c>
      <c r="I1938" s="8">
        <v>0</v>
      </c>
      <c r="J1938" s="210"/>
      <c r="K1938" s="239"/>
      <c r="L1938" s="239"/>
    </row>
    <row r="1939" spans="1:18" ht="18.75" hidden="1" customHeight="1">
      <c r="A1939" s="86" t="s">
        <v>180</v>
      </c>
      <c r="B1939" s="49">
        <v>795</v>
      </c>
      <c r="C1939" s="15" t="s">
        <v>173</v>
      </c>
      <c r="D1939" s="15" t="s">
        <v>173</v>
      </c>
      <c r="E1939" s="15" t="s">
        <v>878</v>
      </c>
      <c r="F1939" s="15" t="s">
        <v>181</v>
      </c>
      <c r="G1939" s="102"/>
      <c r="H1939" s="8"/>
      <c r="I1939" s="8">
        <v>0</v>
      </c>
      <c r="J1939" s="210"/>
      <c r="K1939" s="239"/>
      <c r="L1939" s="239"/>
    </row>
    <row r="1940" spans="1:18" s="3" customFormat="1" ht="72" hidden="1" customHeight="1">
      <c r="A1940" s="86" t="s">
        <v>826</v>
      </c>
      <c r="B1940" s="49">
        <v>795</v>
      </c>
      <c r="C1940" s="15" t="s">
        <v>173</v>
      </c>
      <c r="D1940" s="15" t="s">
        <v>173</v>
      </c>
      <c r="E1940" s="15" t="s">
        <v>722</v>
      </c>
      <c r="F1940" s="15"/>
      <c r="G1940" s="74"/>
      <c r="H1940" s="8">
        <f>H1941</f>
        <v>0</v>
      </c>
      <c r="I1940" s="8">
        <f>I1941</f>
        <v>0</v>
      </c>
      <c r="J1940" s="210"/>
      <c r="K1940" s="239"/>
      <c r="L1940" s="239"/>
      <c r="M1940" s="231"/>
      <c r="N1940" s="231"/>
      <c r="O1940" s="231"/>
      <c r="P1940" s="231"/>
      <c r="Q1940" s="231"/>
      <c r="R1940" s="231"/>
    </row>
    <row r="1941" spans="1:18" s="3" customFormat="1" ht="38.25" hidden="1" customHeight="1">
      <c r="A1941" s="86" t="s">
        <v>156</v>
      </c>
      <c r="B1941" s="49">
        <v>795</v>
      </c>
      <c r="C1941" s="15" t="s">
        <v>173</v>
      </c>
      <c r="D1941" s="15" t="s">
        <v>173</v>
      </c>
      <c r="E1941" s="15" t="s">
        <v>722</v>
      </c>
      <c r="F1941" s="88" t="s">
        <v>157</v>
      </c>
      <c r="G1941" s="74">
        <f>G1942</f>
        <v>0</v>
      </c>
      <c r="H1941" s="8">
        <f>H1942</f>
        <v>0</v>
      </c>
      <c r="I1941" s="8">
        <f>I1942</f>
        <v>0</v>
      </c>
      <c r="J1941" s="210"/>
      <c r="K1941" s="239"/>
      <c r="L1941" s="239"/>
      <c r="M1941" s="231"/>
      <c r="N1941" s="231"/>
      <c r="O1941" s="231"/>
      <c r="P1941" s="231"/>
      <c r="Q1941" s="231"/>
      <c r="R1941" s="231"/>
    </row>
    <row r="1942" spans="1:18" s="3" customFormat="1" ht="38.25" hidden="1" customHeight="1">
      <c r="A1942" s="86" t="s">
        <v>178</v>
      </c>
      <c r="B1942" s="49">
        <v>795</v>
      </c>
      <c r="C1942" s="15" t="s">
        <v>173</v>
      </c>
      <c r="D1942" s="15" t="s">
        <v>173</v>
      </c>
      <c r="E1942" s="15" t="s">
        <v>722</v>
      </c>
      <c r="F1942" s="88" t="s">
        <v>179</v>
      </c>
      <c r="G1942" s="74"/>
      <c r="H1942" s="8"/>
      <c r="I1942" s="8"/>
      <c r="J1942" s="210"/>
      <c r="K1942" s="239"/>
      <c r="L1942" s="239"/>
      <c r="M1942" s="231"/>
      <c r="N1942" s="231"/>
      <c r="O1942" s="231"/>
      <c r="P1942" s="231"/>
      <c r="Q1942" s="231"/>
      <c r="R1942" s="231"/>
    </row>
    <row r="1943" spans="1:18" s="22" customFormat="1" ht="22.5" hidden="1" customHeight="1">
      <c r="A1943" s="34" t="s">
        <v>2</v>
      </c>
      <c r="B1943" s="19">
        <v>795</v>
      </c>
      <c r="C1943" s="36" t="s">
        <v>161</v>
      </c>
      <c r="D1943" s="36"/>
      <c r="E1943" s="36"/>
      <c r="F1943" s="36"/>
      <c r="G1943" s="75">
        <f t="shared" ref="G1943:I1944" si="507">G1944</f>
        <v>0</v>
      </c>
      <c r="H1943" s="75">
        <f t="shared" si="507"/>
        <v>0</v>
      </c>
      <c r="I1943" s="75">
        <f t="shared" si="507"/>
        <v>0</v>
      </c>
      <c r="J1943" s="228"/>
      <c r="K1943" s="239"/>
      <c r="L1943" s="239"/>
      <c r="M1943" s="239"/>
      <c r="N1943" s="239"/>
      <c r="O1943" s="239"/>
      <c r="P1943" s="239"/>
      <c r="Q1943" s="239"/>
      <c r="R1943" s="239"/>
    </row>
    <row r="1944" spans="1:18" s="3" customFormat="1" ht="24.75" hidden="1" customHeight="1">
      <c r="A1944" s="16" t="s">
        <v>353</v>
      </c>
      <c r="B1944" s="49">
        <v>795</v>
      </c>
      <c r="C1944" s="15" t="s">
        <v>161</v>
      </c>
      <c r="D1944" s="15" t="s">
        <v>173</v>
      </c>
      <c r="E1944" s="15"/>
      <c r="F1944" s="15"/>
      <c r="G1944" s="74">
        <f t="shared" si="507"/>
        <v>0</v>
      </c>
      <c r="H1944" s="74">
        <f t="shared" si="507"/>
        <v>0</v>
      </c>
      <c r="I1944" s="74">
        <f t="shared" si="507"/>
        <v>0</v>
      </c>
      <c r="J1944" s="209"/>
      <c r="K1944" s="239"/>
      <c r="L1944" s="239"/>
      <c r="M1944" s="231"/>
      <c r="N1944" s="231"/>
      <c r="O1944" s="231"/>
      <c r="P1944" s="231"/>
      <c r="Q1944" s="231"/>
      <c r="R1944" s="231"/>
    </row>
    <row r="1945" spans="1:18" s="3" customFormat="1" ht="38.25" hidden="1" customHeight="1">
      <c r="A1945" s="16" t="s">
        <v>480</v>
      </c>
      <c r="B1945" s="49">
        <v>795</v>
      </c>
      <c r="C1945" s="15" t="s">
        <v>161</v>
      </c>
      <c r="D1945" s="15" t="s">
        <v>173</v>
      </c>
      <c r="E1945" s="15" t="s">
        <v>262</v>
      </c>
      <c r="F1945" s="15"/>
      <c r="G1945" s="74">
        <f>G1952+G1955+G1958+G1961+G1972+G1946+G1984+G1975+G1978+G1964+G1969+G1983+G1987+G1949+G1990</f>
        <v>0</v>
      </c>
      <c r="H1945" s="74">
        <f t="shared" ref="H1945:I1945" si="508">H1952+H1955+H1958+H1961+H1972+H1946+H1984+H1975+H1978+H1964+H1969+H1983+H1987+H1949+H1990</f>
        <v>0</v>
      </c>
      <c r="I1945" s="74">
        <f t="shared" si="508"/>
        <v>0</v>
      </c>
      <c r="J1945" s="209"/>
      <c r="K1945" s="239"/>
      <c r="L1945" s="239"/>
      <c r="M1945" s="231"/>
      <c r="N1945" s="231"/>
      <c r="O1945" s="231"/>
      <c r="P1945" s="231"/>
      <c r="Q1945" s="231"/>
      <c r="R1945" s="231"/>
    </row>
    <row r="1946" spans="1:18" s="3" customFormat="1" ht="38.25" hidden="1" customHeight="1">
      <c r="A1946" s="16" t="s">
        <v>533</v>
      </c>
      <c r="B1946" s="49">
        <v>795</v>
      </c>
      <c r="C1946" s="15" t="s">
        <v>161</v>
      </c>
      <c r="D1946" s="15" t="s">
        <v>173</v>
      </c>
      <c r="E1946" s="15" t="s">
        <v>534</v>
      </c>
      <c r="F1946" s="15"/>
      <c r="G1946" s="74">
        <f>G1947</f>
        <v>0</v>
      </c>
      <c r="H1946" s="8">
        <v>0</v>
      </c>
      <c r="I1946" s="8">
        <v>0</v>
      </c>
      <c r="J1946" s="210"/>
      <c r="K1946" s="239"/>
      <c r="L1946" s="239"/>
      <c r="M1946" s="231"/>
      <c r="N1946" s="231"/>
      <c r="O1946" s="231"/>
      <c r="P1946" s="231"/>
      <c r="Q1946" s="231"/>
      <c r="R1946" s="231"/>
    </row>
    <row r="1947" spans="1:18" s="3" customFormat="1" ht="38.25" hidden="1" customHeight="1">
      <c r="A1947" s="16" t="s">
        <v>36</v>
      </c>
      <c r="B1947" s="49">
        <v>795</v>
      </c>
      <c r="C1947" s="15" t="s">
        <v>161</v>
      </c>
      <c r="D1947" s="15" t="s">
        <v>173</v>
      </c>
      <c r="E1947" s="15" t="s">
        <v>534</v>
      </c>
      <c r="F1947" s="15" t="s">
        <v>37</v>
      </c>
      <c r="G1947" s="74">
        <f>G1948</f>
        <v>0</v>
      </c>
      <c r="H1947" s="8">
        <v>0</v>
      </c>
      <c r="I1947" s="8">
        <v>0</v>
      </c>
      <c r="J1947" s="210"/>
      <c r="K1947" s="239"/>
      <c r="L1947" s="239"/>
      <c r="M1947" s="231"/>
      <c r="N1947" s="231"/>
      <c r="O1947" s="231"/>
      <c r="P1947" s="231"/>
      <c r="Q1947" s="231"/>
      <c r="R1947" s="231"/>
    </row>
    <row r="1948" spans="1:18" s="3" customFormat="1" ht="38.25" hidden="1" customHeight="1">
      <c r="A1948" s="16" t="s">
        <v>38</v>
      </c>
      <c r="B1948" s="49">
        <v>795</v>
      </c>
      <c r="C1948" s="15" t="s">
        <v>161</v>
      </c>
      <c r="D1948" s="15" t="s">
        <v>173</v>
      </c>
      <c r="E1948" s="15" t="s">
        <v>534</v>
      </c>
      <c r="F1948" s="15" t="s">
        <v>39</v>
      </c>
      <c r="G1948" s="74"/>
      <c r="H1948" s="8">
        <v>0</v>
      </c>
      <c r="I1948" s="8">
        <v>0</v>
      </c>
      <c r="J1948" s="210"/>
      <c r="K1948" s="239"/>
      <c r="L1948" s="239"/>
      <c r="M1948" s="231"/>
      <c r="N1948" s="231"/>
      <c r="O1948" s="231"/>
      <c r="P1948" s="231"/>
      <c r="Q1948" s="231"/>
      <c r="R1948" s="231"/>
    </row>
    <row r="1949" spans="1:18" s="3" customFormat="1" ht="38.25" hidden="1" customHeight="1">
      <c r="A1949" s="16" t="s">
        <v>761</v>
      </c>
      <c r="B1949" s="49">
        <v>795</v>
      </c>
      <c r="C1949" s="15" t="s">
        <v>161</v>
      </c>
      <c r="D1949" s="15" t="s">
        <v>173</v>
      </c>
      <c r="E1949" s="15" t="s">
        <v>760</v>
      </c>
      <c r="F1949" s="15"/>
      <c r="G1949" s="74">
        <f t="shared" ref="G1949:I1950" si="509">G1950</f>
        <v>0</v>
      </c>
      <c r="H1949" s="74">
        <f t="shared" si="509"/>
        <v>0</v>
      </c>
      <c r="I1949" s="74">
        <f t="shared" si="509"/>
        <v>0</v>
      </c>
      <c r="J1949" s="209"/>
      <c r="K1949" s="239"/>
      <c r="L1949" s="239"/>
      <c r="M1949" s="231"/>
      <c r="N1949" s="231"/>
      <c r="O1949" s="231"/>
      <c r="P1949" s="231"/>
      <c r="Q1949" s="231"/>
      <c r="R1949" s="231"/>
    </row>
    <row r="1950" spans="1:18" s="3" customFormat="1" ht="38.25" hidden="1" customHeight="1">
      <c r="A1950" s="16" t="s">
        <v>36</v>
      </c>
      <c r="B1950" s="49">
        <v>795</v>
      </c>
      <c r="C1950" s="15" t="s">
        <v>161</v>
      </c>
      <c r="D1950" s="15" t="s">
        <v>173</v>
      </c>
      <c r="E1950" s="15" t="s">
        <v>760</v>
      </c>
      <c r="F1950" s="15" t="s">
        <v>37</v>
      </c>
      <c r="G1950" s="74">
        <f t="shared" si="509"/>
        <v>0</v>
      </c>
      <c r="H1950" s="74">
        <f t="shared" si="509"/>
        <v>0</v>
      </c>
      <c r="I1950" s="74">
        <f t="shared" si="509"/>
        <v>0</v>
      </c>
      <c r="J1950" s="209"/>
      <c r="K1950" s="239"/>
      <c r="L1950" s="239"/>
      <c r="M1950" s="231"/>
      <c r="N1950" s="231"/>
      <c r="O1950" s="231"/>
      <c r="P1950" s="231"/>
      <c r="Q1950" s="231"/>
      <c r="R1950" s="231"/>
    </row>
    <row r="1951" spans="1:18" s="3" customFormat="1" ht="38.25" hidden="1" customHeight="1">
      <c r="A1951" s="16" t="s">
        <v>38</v>
      </c>
      <c r="B1951" s="49">
        <v>795</v>
      </c>
      <c r="C1951" s="15" t="s">
        <v>161</v>
      </c>
      <c r="D1951" s="15" t="s">
        <v>173</v>
      </c>
      <c r="E1951" s="15" t="s">
        <v>760</v>
      </c>
      <c r="F1951" s="15" t="s">
        <v>39</v>
      </c>
      <c r="G1951" s="74"/>
      <c r="H1951" s="74"/>
      <c r="I1951" s="74"/>
      <c r="J1951" s="209"/>
      <c r="K1951" s="239"/>
      <c r="L1951" s="239"/>
      <c r="M1951" s="231"/>
      <c r="N1951" s="231"/>
      <c r="O1951" s="231"/>
      <c r="P1951" s="231"/>
      <c r="Q1951" s="231"/>
      <c r="R1951" s="231"/>
    </row>
    <row r="1952" spans="1:18" s="3" customFormat="1" ht="38.25" hidden="1" customHeight="1">
      <c r="A1952" s="16" t="s">
        <v>489</v>
      </c>
      <c r="B1952" s="49">
        <v>795</v>
      </c>
      <c r="C1952" s="15" t="s">
        <v>161</v>
      </c>
      <c r="D1952" s="15" t="s">
        <v>173</v>
      </c>
      <c r="E1952" s="15" t="s">
        <v>377</v>
      </c>
      <c r="F1952" s="15"/>
      <c r="G1952" s="74">
        <f t="shared" ref="G1952:I1953" si="510">G1953</f>
        <v>0</v>
      </c>
      <c r="H1952" s="74">
        <f t="shared" si="510"/>
        <v>0</v>
      </c>
      <c r="I1952" s="74">
        <f t="shared" si="510"/>
        <v>0</v>
      </c>
      <c r="J1952" s="209"/>
      <c r="K1952" s="239"/>
      <c r="L1952" s="239"/>
      <c r="M1952" s="231"/>
      <c r="N1952" s="231"/>
      <c r="O1952" s="231"/>
      <c r="P1952" s="231"/>
      <c r="Q1952" s="231"/>
      <c r="R1952" s="231"/>
    </row>
    <row r="1953" spans="1:18" s="3" customFormat="1" ht="38.25" hidden="1" customHeight="1">
      <c r="A1953" s="16" t="s">
        <v>36</v>
      </c>
      <c r="B1953" s="49">
        <v>795</v>
      </c>
      <c r="C1953" s="15" t="s">
        <v>161</v>
      </c>
      <c r="D1953" s="15" t="s">
        <v>173</v>
      </c>
      <c r="E1953" s="15" t="s">
        <v>377</v>
      </c>
      <c r="F1953" s="15" t="s">
        <v>37</v>
      </c>
      <c r="G1953" s="74">
        <f t="shared" si="510"/>
        <v>0</v>
      </c>
      <c r="H1953" s="74">
        <f t="shared" si="510"/>
        <v>0</v>
      </c>
      <c r="I1953" s="74">
        <f t="shared" si="510"/>
        <v>0</v>
      </c>
      <c r="J1953" s="209"/>
      <c r="K1953" s="239"/>
      <c r="L1953" s="239"/>
      <c r="M1953" s="231"/>
      <c r="N1953" s="231"/>
      <c r="O1953" s="231"/>
      <c r="P1953" s="231"/>
      <c r="Q1953" s="231"/>
      <c r="R1953" s="231"/>
    </row>
    <row r="1954" spans="1:18" s="3" customFormat="1" ht="38.25" hidden="1" customHeight="1">
      <c r="A1954" s="16" t="s">
        <v>38</v>
      </c>
      <c r="B1954" s="49">
        <v>795</v>
      </c>
      <c r="C1954" s="15" t="s">
        <v>161</v>
      </c>
      <c r="D1954" s="15" t="s">
        <v>173</v>
      </c>
      <c r="E1954" s="15" t="s">
        <v>377</v>
      </c>
      <c r="F1954" s="15" t="s">
        <v>39</v>
      </c>
      <c r="G1954" s="74"/>
      <c r="H1954" s="74"/>
      <c r="I1954" s="74"/>
      <c r="J1954" s="209"/>
      <c r="K1954" s="239"/>
      <c r="L1954" s="239"/>
      <c r="M1954" s="231"/>
      <c r="N1954" s="231"/>
      <c r="O1954" s="231"/>
      <c r="P1954" s="231"/>
      <c r="Q1954" s="231"/>
      <c r="R1954" s="231"/>
    </row>
    <row r="1955" spans="1:18" s="3" customFormat="1" ht="38.25" hidden="1" customHeight="1">
      <c r="A1955" s="16" t="s">
        <v>380</v>
      </c>
      <c r="B1955" s="49">
        <v>795</v>
      </c>
      <c r="C1955" s="15" t="s">
        <v>161</v>
      </c>
      <c r="D1955" s="15" t="s">
        <v>173</v>
      </c>
      <c r="E1955" s="15" t="s">
        <v>378</v>
      </c>
      <c r="F1955" s="15"/>
      <c r="G1955" s="74">
        <f t="shared" ref="G1955:I1956" si="511">G1956</f>
        <v>0</v>
      </c>
      <c r="H1955" s="74">
        <f t="shared" si="511"/>
        <v>0</v>
      </c>
      <c r="I1955" s="74">
        <f t="shared" si="511"/>
        <v>0</v>
      </c>
      <c r="J1955" s="209"/>
      <c r="K1955" s="239"/>
      <c r="L1955" s="239"/>
      <c r="M1955" s="231"/>
      <c r="N1955" s="231"/>
      <c r="O1955" s="231"/>
      <c r="P1955" s="231"/>
      <c r="Q1955" s="231"/>
      <c r="R1955" s="231"/>
    </row>
    <row r="1956" spans="1:18" s="3" customFormat="1" ht="38.25" hidden="1" customHeight="1">
      <c r="A1956" s="16" t="s">
        <v>36</v>
      </c>
      <c r="B1956" s="49">
        <v>795</v>
      </c>
      <c r="C1956" s="15" t="s">
        <v>161</v>
      </c>
      <c r="D1956" s="15" t="s">
        <v>173</v>
      </c>
      <c r="E1956" s="15" t="s">
        <v>378</v>
      </c>
      <c r="F1956" s="15" t="s">
        <v>37</v>
      </c>
      <c r="G1956" s="74">
        <f t="shared" si="511"/>
        <v>0</v>
      </c>
      <c r="H1956" s="74">
        <f t="shared" si="511"/>
        <v>0</v>
      </c>
      <c r="I1956" s="74">
        <f t="shared" si="511"/>
        <v>0</v>
      </c>
      <c r="J1956" s="209"/>
      <c r="K1956" s="239"/>
      <c r="L1956" s="239"/>
      <c r="M1956" s="231"/>
      <c r="N1956" s="231"/>
      <c r="O1956" s="231"/>
      <c r="P1956" s="231"/>
      <c r="Q1956" s="231"/>
      <c r="R1956" s="231"/>
    </row>
    <row r="1957" spans="1:18" s="3" customFormat="1" ht="39.75" hidden="1" customHeight="1">
      <c r="A1957" s="16" t="s">
        <v>38</v>
      </c>
      <c r="B1957" s="49">
        <v>795</v>
      </c>
      <c r="C1957" s="15" t="s">
        <v>161</v>
      </c>
      <c r="D1957" s="15" t="s">
        <v>173</v>
      </c>
      <c r="E1957" s="15" t="s">
        <v>378</v>
      </c>
      <c r="F1957" s="15" t="s">
        <v>39</v>
      </c>
      <c r="G1957" s="74"/>
      <c r="H1957" s="74"/>
      <c r="I1957" s="74"/>
      <c r="J1957" s="209"/>
      <c r="K1957" s="239"/>
      <c r="L1957" s="239"/>
      <c r="M1957" s="231"/>
      <c r="N1957" s="231"/>
      <c r="O1957" s="231"/>
      <c r="P1957" s="231"/>
      <c r="Q1957" s="231"/>
      <c r="R1957" s="231"/>
    </row>
    <row r="1958" spans="1:18" s="3" customFormat="1" ht="35.25" hidden="1" customHeight="1">
      <c r="A1958" s="16" t="s">
        <v>128</v>
      </c>
      <c r="B1958" s="49">
        <v>795</v>
      </c>
      <c r="C1958" s="15" t="s">
        <v>161</v>
      </c>
      <c r="D1958" s="15" t="s">
        <v>173</v>
      </c>
      <c r="E1958" s="15" t="s">
        <v>286</v>
      </c>
      <c r="F1958" s="15"/>
      <c r="G1958" s="74">
        <f>G1960</f>
        <v>0</v>
      </c>
      <c r="H1958" s="74">
        <f>H1960</f>
        <v>0</v>
      </c>
      <c r="I1958" s="74">
        <f>I1960</f>
        <v>0</v>
      </c>
      <c r="J1958" s="209"/>
      <c r="K1958" s="239"/>
      <c r="L1958" s="239"/>
      <c r="M1958" s="231"/>
      <c r="N1958" s="231"/>
      <c r="O1958" s="231"/>
      <c r="P1958" s="231"/>
      <c r="Q1958" s="231"/>
      <c r="R1958" s="231"/>
    </row>
    <row r="1959" spans="1:18" s="3" customFormat="1" ht="38.25" hidden="1" customHeight="1">
      <c r="A1959" s="16" t="s">
        <v>36</v>
      </c>
      <c r="B1959" s="49">
        <v>795</v>
      </c>
      <c r="C1959" s="15" t="s">
        <v>161</v>
      </c>
      <c r="D1959" s="15" t="s">
        <v>173</v>
      </c>
      <c r="E1959" s="15" t="s">
        <v>286</v>
      </c>
      <c r="F1959" s="15" t="s">
        <v>37</v>
      </c>
      <c r="G1959" s="74">
        <f>G1960</f>
        <v>0</v>
      </c>
      <c r="H1959" s="74">
        <f>H1960</f>
        <v>0</v>
      </c>
      <c r="I1959" s="74">
        <f>I1960</f>
        <v>0</v>
      </c>
      <c r="J1959" s="209"/>
      <c r="K1959" s="239"/>
      <c r="L1959" s="239"/>
      <c r="M1959" s="231"/>
      <c r="N1959" s="231"/>
      <c r="O1959" s="231"/>
      <c r="P1959" s="231"/>
      <c r="Q1959" s="231"/>
      <c r="R1959" s="231"/>
    </row>
    <row r="1960" spans="1:18" s="3" customFormat="1" ht="38.25" hidden="1" customHeight="1">
      <c r="A1960" s="16" t="s">
        <v>38</v>
      </c>
      <c r="B1960" s="49">
        <v>795</v>
      </c>
      <c r="C1960" s="15" t="s">
        <v>161</v>
      </c>
      <c r="D1960" s="15" t="s">
        <v>173</v>
      </c>
      <c r="E1960" s="15" t="s">
        <v>286</v>
      </c>
      <c r="F1960" s="15" t="s">
        <v>39</v>
      </c>
      <c r="G1960" s="74"/>
      <c r="H1960" s="74"/>
      <c r="I1960" s="74"/>
      <c r="J1960" s="209"/>
      <c r="K1960" s="239"/>
      <c r="L1960" s="239"/>
      <c r="M1960" s="231"/>
      <c r="N1960" s="231"/>
      <c r="O1960" s="231"/>
      <c r="P1960" s="231"/>
      <c r="Q1960" s="231"/>
      <c r="R1960" s="231"/>
    </row>
    <row r="1961" spans="1:18" s="3" customFormat="1" ht="31.5" hidden="1" customHeight="1">
      <c r="A1961" s="86" t="s">
        <v>533</v>
      </c>
      <c r="B1961" s="49">
        <v>795</v>
      </c>
      <c r="C1961" s="15" t="s">
        <v>161</v>
      </c>
      <c r="D1961" s="15" t="s">
        <v>173</v>
      </c>
      <c r="E1961" s="15" t="s">
        <v>534</v>
      </c>
      <c r="F1961" s="15"/>
      <c r="G1961" s="74">
        <f>G1962</f>
        <v>0</v>
      </c>
      <c r="H1961" s="74">
        <f t="shared" ref="H1961:I1961" si="512">H1962</f>
        <v>0</v>
      </c>
      <c r="I1961" s="74">
        <f t="shared" si="512"/>
        <v>0</v>
      </c>
      <c r="J1961" s="209"/>
      <c r="K1961" s="239"/>
      <c r="L1961" s="239"/>
      <c r="M1961" s="231"/>
      <c r="N1961" s="231"/>
      <c r="O1961" s="231"/>
      <c r="P1961" s="231"/>
      <c r="Q1961" s="231"/>
      <c r="R1961" s="231"/>
    </row>
    <row r="1962" spans="1:18" s="3" customFormat="1" ht="38.25" hidden="1" customHeight="1">
      <c r="A1962" s="16" t="s">
        <v>36</v>
      </c>
      <c r="B1962" s="49">
        <v>795</v>
      </c>
      <c r="C1962" s="15" t="s">
        <v>161</v>
      </c>
      <c r="D1962" s="15" t="s">
        <v>173</v>
      </c>
      <c r="E1962" s="15" t="s">
        <v>534</v>
      </c>
      <c r="F1962" s="15" t="s">
        <v>37</v>
      </c>
      <c r="G1962" s="74">
        <f>G1963</f>
        <v>0</v>
      </c>
      <c r="H1962" s="74">
        <f t="shared" ref="H1962:I1962" si="513">H1963</f>
        <v>0</v>
      </c>
      <c r="I1962" s="74">
        <f t="shared" si="513"/>
        <v>0</v>
      </c>
      <c r="J1962" s="209"/>
      <c r="K1962" s="239"/>
      <c r="L1962" s="239"/>
      <c r="M1962" s="231"/>
      <c r="N1962" s="231"/>
      <c r="O1962" s="231"/>
      <c r="P1962" s="231"/>
      <c r="Q1962" s="231"/>
      <c r="R1962" s="231"/>
    </row>
    <row r="1963" spans="1:18" s="3" customFormat="1" ht="38.25" hidden="1" customHeight="1">
      <c r="A1963" s="16" t="s">
        <v>38</v>
      </c>
      <c r="B1963" s="49">
        <v>795</v>
      </c>
      <c r="C1963" s="15" t="s">
        <v>161</v>
      </c>
      <c r="D1963" s="15" t="s">
        <v>173</v>
      </c>
      <c r="E1963" s="15" t="s">
        <v>534</v>
      </c>
      <c r="F1963" s="15" t="s">
        <v>39</v>
      </c>
      <c r="G1963" s="74"/>
      <c r="H1963" s="74"/>
      <c r="I1963" s="74"/>
      <c r="J1963" s="209"/>
      <c r="K1963" s="239"/>
      <c r="L1963" s="239"/>
      <c r="M1963" s="231"/>
      <c r="N1963" s="231"/>
      <c r="O1963" s="231"/>
      <c r="P1963" s="231"/>
      <c r="Q1963" s="231"/>
      <c r="R1963" s="231"/>
    </row>
    <row r="1964" spans="1:18" s="3" customFormat="1" ht="38.25" hidden="1" customHeight="1">
      <c r="A1964" s="16" t="s">
        <v>533</v>
      </c>
      <c r="B1964" s="49">
        <v>795</v>
      </c>
      <c r="C1964" s="15" t="s">
        <v>161</v>
      </c>
      <c r="D1964" s="15" t="s">
        <v>173</v>
      </c>
      <c r="E1964" s="15" t="s">
        <v>562</v>
      </c>
      <c r="F1964" s="15"/>
      <c r="G1964" s="74">
        <f>G1965+G1967</f>
        <v>0</v>
      </c>
      <c r="H1964" s="74">
        <f t="shared" ref="H1964:I1970" si="514">H1965</f>
        <v>0</v>
      </c>
      <c r="I1964" s="74">
        <f t="shared" si="514"/>
        <v>0</v>
      </c>
      <c r="J1964" s="209"/>
      <c r="K1964" s="239"/>
      <c r="L1964" s="239"/>
      <c r="M1964" s="231"/>
      <c r="N1964" s="231"/>
      <c r="O1964" s="231"/>
      <c r="P1964" s="231"/>
      <c r="Q1964" s="231"/>
      <c r="R1964" s="231"/>
    </row>
    <row r="1965" spans="1:18" s="3" customFormat="1" ht="38.25" hidden="1" customHeight="1">
      <c r="A1965" s="16" t="s">
        <v>36</v>
      </c>
      <c r="B1965" s="49">
        <v>795</v>
      </c>
      <c r="C1965" s="15" t="s">
        <v>161</v>
      </c>
      <c r="D1965" s="15" t="s">
        <v>173</v>
      </c>
      <c r="E1965" s="15" t="s">
        <v>562</v>
      </c>
      <c r="F1965" s="15" t="s">
        <v>37</v>
      </c>
      <c r="G1965" s="74">
        <f>G1966</f>
        <v>0</v>
      </c>
      <c r="H1965" s="74">
        <f t="shared" si="514"/>
        <v>0</v>
      </c>
      <c r="I1965" s="74">
        <f t="shared" si="514"/>
        <v>0</v>
      </c>
      <c r="J1965" s="209"/>
      <c r="K1965" s="239"/>
      <c r="L1965" s="239"/>
      <c r="M1965" s="231"/>
      <c r="N1965" s="231"/>
      <c r="O1965" s="231"/>
      <c r="P1965" s="231"/>
      <c r="Q1965" s="231"/>
      <c r="R1965" s="231"/>
    </row>
    <row r="1966" spans="1:18" s="3" customFormat="1" ht="38.25" hidden="1" customHeight="1">
      <c r="A1966" s="16" t="s">
        <v>38</v>
      </c>
      <c r="B1966" s="49">
        <v>795</v>
      </c>
      <c r="C1966" s="15" t="s">
        <v>161</v>
      </c>
      <c r="D1966" s="15" t="s">
        <v>173</v>
      </c>
      <c r="E1966" s="15" t="s">
        <v>562</v>
      </c>
      <c r="F1966" s="15" t="s">
        <v>39</v>
      </c>
      <c r="G1966" s="74"/>
      <c r="H1966" s="74">
        <v>0</v>
      </c>
      <c r="I1966" s="74">
        <v>0</v>
      </c>
      <c r="J1966" s="209"/>
      <c r="K1966" s="239"/>
      <c r="L1966" s="239"/>
      <c r="M1966" s="231"/>
      <c r="N1966" s="231"/>
      <c r="O1966" s="231"/>
      <c r="P1966" s="231"/>
      <c r="Q1966" s="231"/>
      <c r="R1966" s="231"/>
    </row>
    <row r="1967" spans="1:18" s="3" customFormat="1" ht="24.75" hidden="1" customHeight="1">
      <c r="A1967" s="16" t="s">
        <v>156</v>
      </c>
      <c r="B1967" s="49">
        <v>795</v>
      </c>
      <c r="C1967" s="15" t="s">
        <v>161</v>
      </c>
      <c r="D1967" s="15" t="s">
        <v>173</v>
      </c>
      <c r="E1967" s="15" t="s">
        <v>562</v>
      </c>
      <c r="F1967" s="15" t="s">
        <v>157</v>
      </c>
      <c r="G1967" s="74">
        <f>G1968</f>
        <v>0</v>
      </c>
      <c r="H1967" s="74">
        <v>0</v>
      </c>
      <c r="I1967" s="74">
        <v>0</v>
      </c>
      <c r="J1967" s="209"/>
      <c r="K1967" s="239"/>
      <c r="L1967" s="239"/>
      <c r="M1967" s="231"/>
      <c r="N1967" s="231"/>
      <c r="O1967" s="231"/>
      <c r="P1967" s="231"/>
      <c r="Q1967" s="231"/>
      <c r="R1967" s="231"/>
    </row>
    <row r="1968" spans="1:18" s="3" customFormat="1" ht="32.25" hidden="1" customHeight="1">
      <c r="A1968" s="16" t="s">
        <v>170</v>
      </c>
      <c r="B1968" s="49">
        <v>795</v>
      </c>
      <c r="C1968" s="15" t="s">
        <v>161</v>
      </c>
      <c r="D1968" s="15" t="s">
        <v>173</v>
      </c>
      <c r="E1968" s="15" t="s">
        <v>562</v>
      </c>
      <c r="F1968" s="15" t="s">
        <v>171</v>
      </c>
      <c r="G1968" s="74"/>
      <c r="H1968" s="74">
        <v>0</v>
      </c>
      <c r="I1968" s="74">
        <v>0</v>
      </c>
      <c r="J1968" s="209"/>
      <c r="K1968" s="239"/>
      <c r="L1968" s="239"/>
      <c r="M1968" s="231"/>
      <c r="N1968" s="231"/>
      <c r="O1968" s="231"/>
      <c r="P1968" s="231"/>
      <c r="Q1968" s="231"/>
      <c r="R1968" s="231"/>
    </row>
    <row r="1969" spans="1:18" s="3" customFormat="1" ht="38.25" hidden="1" customHeight="1">
      <c r="A1969" s="16" t="s">
        <v>564</v>
      </c>
      <c r="B1969" s="49">
        <v>795</v>
      </c>
      <c r="C1969" s="15" t="s">
        <v>161</v>
      </c>
      <c r="D1969" s="15" t="s">
        <v>173</v>
      </c>
      <c r="E1969" s="15" t="s">
        <v>563</v>
      </c>
      <c r="F1969" s="15"/>
      <c r="G1969" s="74">
        <f>G1970</f>
        <v>0</v>
      </c>
      <c r="H1969" s="74">
        <f t="shared" si="514"/>
        <v>0</v>
      </c>
      <c r="I1969" s="74">
        <f t="shared" si="514"/>
        <v>0</v>
      </c>
      <c r="J1969" s="209"/>
      <c r="K1969" s="239"/>
      <c r="L1969" s="239"/>
      <c r="M1969" s="231"/>
      <c r="N1969" s="231"/>
      <c r="O1969" s="231"/>
      <c r="P1969" s="231"/>
      <c r="Q1969" s="231"/>
      <c r="R1969" s="231"/>
    </row>
    <row r="1970" spans="1:18" s="3" customFormat="1" ht="38.25" hidden="1" customHeight="1">
      <c r="A1970" s="16" t="s">
        <v>36</v>
      </c>
      <c r="B1970" s="49">
        <v>795</v>
      </c>
      <c r="C1970" s="15" t="s">
        <v>161</v>
      </c>
      <c r="D1970" s="15" t="s">
        <v>173</v>
      </c>
      <c r="E1970" s="15" t="s">
        <v>563</v>
      </c>
      <c r="F1970" s="15" t="s">
        <v>37</v>
      </c>
      <c r="G1970" s="74">
        <f>G1971</f>
        <v>0</v>
      </c>
      <c r="H1970" s="74">
        <f t="shared" si="514"/>
        <v>0</v>
      </c>
      <c r="I1970" s="74">
        <f t="shared" si="514"/>
        <v>0</v>
      </c>
      <c r="J1970" s="209"/>
      <c r="K1970" s="239"/>
      <c r="L1970" s="239"/>
      <c r="M1970" s="231"/>
      <c r="N1970" s="231"/>
      <c r="O1970" s="231"/>
      <c r="P1970" s="231"/>
      <c r="Q1970" s="231"/>
      <c r="R1970" s="231"/>
    </row>
    <row r="1971" spans="1:18" s="3" customFormat="1" ht="38.25" hidden="1" customHeight="1">
      <c r="A1971" s="16" t="s">
        <v>38</v>
      </c>
      <c r="B1971" s="49">
        <v>795</v>
      </c>
      <c r="C1971" s="15" t="s">
        <v>161</v>
      </c>
      <c r="D1971" s="15" t="s">
        <v>173</v>
      </c>
      <c r="E1971" s="15" t="s">
        <v>563</v>
      </c>
      <c r="F1971" s="15" t="s">
        <v>39</v>
      </c>
      <c r="G1971" s="74"/>
      <c r="H1971" s="74">
        <v>0</v>
      </c>
      <c r="I1971" s="74">
        <v>0</v>
      </c>
      <c r="J1971" s="209"/>
      <c r="K1971" s="239"/>
      <c r="L1971" s="239"/>
      <c r="M1971" s="231"/>
      <c r="N1971" s="231"/>
      <c r="O1971" s="231"/>
      <c r="P1971" s="231"/>
      <c r="Q1971" s="231"/>
      <c r="R1971" s="231"/>
    </row>
    <row r="1972" spans="1:18" s="3" customFormat="1" ht="38.25" hidden="1" customHeight="1">
      <c r="A1972" s="16" t="s">
        <v>461</v>
      </c>
      <c r="B1972" s="49">
        <v>795</v>
      </c>
      <c r="C1972" s="15" t="s">
        <v>161</v>
      </c>
      <c r="D1972" s="15" t="s">
        <v>173</v>
      </c>
      <c r="E1972" s="15" t="s">
        <v>462</v>
      </c>
      <c r="F1972" s="15"/>
      <c r="G1972" s="74">
        <f>G1973</f>
        <v>0</v>
      </c>
      <c r="H1972" s="74">
        <f>H1973</f>
        <v>0</v>
      </c>
      <c r="I1972" s="74">
        <f>I1973</f>
        <v>0</v>
      </c>
      <c r="J1972" s="209"/>
      <c r="K1972" s="239"/>
      <c r="L1972" s="239"/>
      <c r="M1972" s="231"/>
      <c r="N1972" s="231"/>
      <c r="O1972" s="231"/>
      <c r="P1972" s="231"/>
      <c r="Q1972" s="231"/>
      <c r="R1972" s="231"/>
    </row>
    <row r="1973" spans="1:18" s="3" customFormat="1" ht="31.5" hidden="1" customHeight="1">
      <c r="A1973" s="16" t="s">
        <v>36</v>
      </c>
      <c r="B1973" s="49">
        <v>795</v>
      </c>
      <c r="C1973" s="15" t="s">
        <v>161</v>
      </c>
      <c r="D1973" s="15" t="s">
        <v>173</v>
      </c>
      <c r="E1973" s="15" t="s">
        <v>462</v>
      </c>
      <c r="F1973" s="15" t="s">
        <v>37</v>
      </c>
      <c r="G1973" s="74">
        <f>G1974</f>
        <v>0</v>
      </c>
      <c r="H1973" s="74">
        <v>0</v>
      </c>
      <c r="I1973" s="74">
        <v>0</v>
      </c>
      <c r="J1973" s="209"/>
      <c r="K1973" s="239"/>
      <c r="L1973" s="239"/>
      <c r="M1973" s="231"/>
      <c r="N1973" s="231"/>
      <c r="O1973" s="231"/>
      <c r="P1973" s="231"/>
      <c r="Q1973" s="231"/>
      <c r="R1973" s="231"/>
    </row>
    <row r="1974" spans="1:18" s="3" customFormat="1" ht="33.75" hidden="1" customHeight="1">
      <c r="A1974" s="16" t="s">
        <v>38</v>
      </c>
      <c r="B1974" s="49">
        <v>795</v>
      </c>
      <c r="C1974" s="15" t="s">
        <v>161</v>
      </c>
      <c r="D1974" s="15" t="s">
        <v>173</v>
      </c>
      <c r="E1974" s="15" t="s">
        <v>462</v>
      </c>
      <c r="F1974" s="15" t="s">
        <v>39</v>
      </c>
      <c r="G1974" s="74"/>
      <c r="H1974" s="74">
        <v>0</v>
      </c>
      <c r="I1974" s="74">
        <v>0</v>
      </c>
      <c r="J1974" s="209"/>
      <c r="K1974" s="239"/>
      <c r="L1974" s="239"/>
      <c r="M1974" s="231"/>
      <c r="N1974" s="231"/>
      <c r="O1974" s="231"/>
      <c r="P1974" s="231"/>
      <c r="Q1974" s="231"/>
      <c r="R1974" s="231"/>
    </row>
    <row r="1975" spans="1:18" s="3" customFormat="1" ht="38.25" hidden="1" customHeight="1">
      <c r="A1975" s="16" t="s">
        <v>561</v>
      </c>
      <c r="B1975" s="49">
        <v>795</v>
      </c>
      <c r="C1975" s="15" t="s">
        <v>161</v>
      </c>
      <c r="D1975" s="15" t="s">
        <v>173</v>
      </c>
      <c r="E1975" s="15" t="s">
        <v>560</v>
      </c>
      <c r="F1975" s="15"/>
      <c r="G1975" s="74">
        <f>G1976</f>
        <v>0</v>
      </c>
      <c r="H1975" s="74">
        <f t="shared" ref="H1975:I1979" si="515">H1976</f>
        <v>0</v>
      </c>
      <c r="I1975" s="74">
        <f t="shared" si="515"/>
        <v>0</v>
      </c>
      <c r="J1975" s="209"/>
      <c r="K1975" s="239"/>
      <c r="L1975" s="239"/>
      <c r="M1975" s="231"/>
      <c r="N1975" s="231"/>
      <c r="O1975" s="231"/>
      <c r="P1975" s="231"/>
      <c r="Q1975" s="231"/>
      <c r="R1975" s="231"/>
    </row>
    <row r="1976" spans="1:18" s="3" customFormat="1" ht="38.25" hidden="1" customHeight="1">
      <c r="A1976" s="16" t="s">
        <v>36</v>
      </c>
      <c r="B1976" s="49">
        <v>795</v>
      </c>
      <c r="C1976" s="15" t="s">
        <v>161</v>
      </c>
      <c r="D1976" s="15" t="s">
        <v>173</v>
      </c>
      <c r="E1976" s="15" t="s">
        <v>560</v>
      </c>
      <c r="F1976" s="15" t="s">
        <v>37</v>
      </c>
      <c r="G1976" s="74">
        <f>G1977</f>
        <v>0</v>
      </c>
      <c r="H1976" s="74">
        <f t="shared" si="515"/>
        <v>0</v>
      </c>
      <c r="I1976" s="74">
        <f t="shared" si="515"/>
        <v>0</v>
      </c>
      <c r="J1976" s="209"/>
      <c r="K1976" s="239"/>
      <c r="L1976" s="239"/>
      <c r="M1976" s="231"/>
      <c r="N1976" s="231"/>
      <c r="O1976" s="231"/>
      <c r="P1976" s="231"/>
      <c r="Q1976" s="231"/>
      <c r="R1976" s="231"/>
    </row>
    <row r="1977" spans="1:18" s="3" customFormat="1" ht="38.25" hidden="1" customHeight="1">
      <c r="A1977" s="16" t="s">
        <v>38</v>
      </c>
      <c r="B1977" s="49">
        <v>795</v>
      </c>
      <c r="C1977" s="15" t="s">
        <v>161</v>
      </c>
      <c r="D1977" s="15" t="s">
        <v>173</v>
      </c>
      <c r="E1977" s="15" t="s">
        <v>560</v>
      </c>
      <c r="F1977" s="15" t="s">
        <v>39</v>
      </c>
      <c r="G1977" s="74"/>
      <c r="H1977" s="74">
        <v>0</v>
      </c>
      <c r="I1977" s="74">
        <v>0</v>
      </c>
      <c r="J1977" s="209"/>
      <c r="K1977" s="239"/>
      <c r="L1977" s="239"/>
      <c r="M1977" s="231"/>
      <c r="N1977" s="231"/>
      <c r="O1977" s="231"/>
      <c r="P1977" s="231"/>
      <c r="Q1977" s="231"/>
      <c r="R1977" s="231"/>
    </row>
    <row r="1978" spans="1:18" s="3" customFormat="1" ht="38.25" hidden="1" customHeight="1">
      <c r="A1978" s="16" t="s">
        <v>559</v>
      </c>
      <c r="B1978" s="49">
        <v>795</v>
      </c>
      <c r="C1978" s="15" t="s">
        <v>161</v>
      </c>
      <c r="D1978" s="15" t="s">
        <v>173</v>
      </c>
      <c r="E1978" s="15" t="s">
        <v>558</v>
      </c>
      <c r="F1978" s="15"/>
      <c r="G1978" s="74">
        <f>G1979</f>
        <v>0</v>
      </c>
      <c r="H1978" s="74">
        <f t="shared" si="515"/>
        <v>0</v>
      </c>
      <c r="I1978" s="74">
        <f t="shared" si="515"/>
        <v>0</v>
      </c>
      <c r="J1978" s="209"/>
      <c r="K1978" s="239"/>
      <c r="L1978" s="239"/>
      <c r="M1978" s="231"/>
      <c r="N1978" s="231"/>
      <c r="O1978" s="231"/>
      <c r="P1978" s="231"/>
      <c r="Q1978" s="231"/>
      <c r="R1978" s="231"/>
    </row>
    <row r="1979" spans="1:18" s="3" customFormat="1" ht="38.25" hidden="1" customHeight="1">
      <c r="A1979" s="16" t="s">
        <v>36</v>
      </c>
      <c r="B1979" s="49">
        <v>795</v>
      </c>
      <c r="C1979" s="15" t="s">
        <v>161</v>
      </c>
      <c r="D1979" s="15" t="s">
        <v>173</v>
      </c>
      <c r="E1979" s="15" t="s">
        <v>558</v>
      </c>
      <c r="F1979" s="15" t="s">
        <v>37</v>
      </c>
      <c r="G1979" s="74">
        <f>G1980</f>
        <v>0</v>
      </c>
      <c r="H1979" s="74">
        <f t="shared" si="515"/>
        <v>0</v>
      </c>
      <c r="I1979" s="74">
        <f t="shared" si="515"/>
        <v>0</v>
      </c>
      <c r="J1979" s="209"/>
      <c r="K1979" s="239"/>
      <c r="L1979" s="239"/>
      <c r="M1979" s="231"/>
      <c r="N1979" s="231"/>
      <c r="O1979" s="231"/>
      <c r="P1979" s="231"/>
      <c r="Q1979" s="231"/>
      <c r="R1979" s="231"/>
    </row>
    <row r="1980" spans="1:18" s="3" customFormat="1" ht="38.25" hidden="1" customHeight="1">
      <c r="A1980" s="86" t="s">
        <v>38</v>
      </c>
      <c r="B1980" s="49">
        <v>795</v>
      </c>
      <c r="C1980" s="15" t="s">
        <v>161</v>
      </c>
      <c r="D1980" s="15" t="s">
        <v>173</v>
      </c>
      <c r="E1980" s="15" t="s">
        <v>558</v>
      </c>
      <c r="F1980" s="15" t="s">
        <v>39</v>
      </c>
      <c r="G1980" s="74"/>
      <c r="H1980" s="74">
        <v>0</v>
      </c>
      <c r="I1980" s="74">
        <v>0</v>
      </c>
      <c r="J1980" s="209"/>
      <c r="K1980" s="239"/>
      <c r="L1980" s="239"/>
      <c r="M1980" s="231"/>
      <c r="N1980" s="231"/>
      <c r="O1980" s="231"/>
      <c r="P1980" s="231"/>
      <c r="Q1980" s="231"/>
      <c r="R1980" s="231"/>
    </row>
    <row r="1981" spans="1:18" s="3" customFormat="1" ht="38.25" hidden="1" customHeight="1">
      <c r="A1981" s="86" t="s">
        <v>557</v>
      </c>
      <c r="B1981" s="49">
        <v>795</v>
      </c>
      <c r="C1981" s="15" t="s">
        <v>161</v>
      </c>
      <c r="D1981" s="15" t="s">
        <v>173</v>
      </c>
      <c r="E1981" s="15" t="s">
        <v>556</v>
      </c>
      <c r="F1981" s="15"/>
      <c r="G1981" s="74">
        <f>G1982</f>
        <v>0</v>
      </c>
      <c r="H1981" s="74">
        <f t="shared" ref="H1981:I1981" si="516">H1982</f>
        <v>0</v>
      </c>
      <c r="I1981" s="74">
        <f t="shared" si="516"/>
        <v>0</v>
      </c>
      <c r="J1981" s="209"/>
      <c r="K1981" s="239"/>
      <c r="L1981" s="239"/>
      <c r="M1981" s="231"/>
      <c r="N1981" s="231"/>
      <c r="O1981" s="231"/>
      <c r="P1981" s="231"/>
      <c r="Q1981" s="231"/>
      <c r="R1981" s="231"/>
    </row>
    <row r="1982" spans="1:18" s="3" customFormat="1" ht="38.25" hidden="1" customHeight="1">
      <c r="A1982" s="16" t="s">
        <v>156</v>
      </c>
      <c r="B1982" s="49">
        <v>795</v>
      </c>
      <c r="C1982" s="15" t="s">
        <v>161</v>
      </c>
      <c r="D1982" s="15" t="s">
        <v>173</v>
      </c>
      <c r="E1982" s="15" t="s">
        <v>556</v>
      </c>
      <c r="F1982" s="15" t="s">
        <v>157</v>
      </c>
      <c r="G1982" s="74">
        <f>G1983</f>
        <v>0</v>
      </c>
      <c r="H1982" s="74">
        <f t="shared" ref="H1982:I1985" si="517">H1983</f>
        <v>0</v>
      </c>
      <c r="I1982" s="74">
        <f t="shared" si="517"/>
        <v>0</v>
      </c>
      <c r="J1982" s="209"/>
      <c r="K1982" s="239"/>
      <c r="L1982" s="239"/>
      <c r="M1982" s="231"/>
      <c r="N1982" s="231"/>
      <c r="O1982" s="231"/>
      <c r="P1982" s="231"/>
      <c r="Q1982" s="231"/>
      <c r="R1982" s="231"/>
    </row>
    <row r="1983" spans="1:18" s="3" customFormat="1" ht="38.25" hidden="1" customHeight="1">
      <c r="A1983" s="16" t="s">
        <v>170</v>
      </c>
      <c r="B1983" s="49">
        <v>795</v>
      </c>
      <c r="C1983" s="15" t="s">
        <v>161</v>
      </c>
      <c r="D1983" s="15" t="s">
        <v>173</v>
      </c>
      <c r="E1983" s="15" t="s">
        <v>556</v>
      </c>
      <c r="F1983" s="15" t="s">
        <v>171</v>
      </c>
      <c r="G1983" s="74"/>
      <c r="H1983" s="74">
        <v>0</v>
      </c>
      <c r="I1983" s="74">
        <v>0</v>
      </c>
      <c r="J1983" s="209"/>
      <c r="K1983" s="239"/>
      <c r="L1983" s="239"/>
      <c r="M1983" s="231"/>
      <c r="N1983" s="231"/>
      <c r="O1983" s="231"/>
      <c r="P1983" s="231"/>
      <c r="Q1983" s="231"/>
      <c r="R1983" s="231"/>
    </row>
    <row r="1984" spans="1:18" s="3" customFormat="1" ht="38.25" hidden="1" customHeight="1">
      <c r="A1984" s="16" t="s">
        <v>555</v>
      </c>
      <c r="B1984" s="49">
        <v>795</v>
      </c>
      <c r="C1984" s="15" t="s">
        <v>161</v>
      </c>
      <c r="D1984" s="15" t="s">
        <v>173</v>
      </c>
      <c r="E1984" s="15" t="s">
        <v>554</v>
      </c>
      <c r="F1984" s="15"/>
      <c r="G1984" s="74">
        <f>G1985</f>
        <v>0</v>
      </c>
      <c r="H1984" s="74">
        <f t="shared" ref="H1984:I1984" si="518">H1985</f>
        <v>0</v>
      </c>
      <c r="I1984" s="74">
        <f t="shared" si="518"/>
        <v>0</v>
      </c>
      <c r="J1984" s="209"/>
      <c r="K1984" s="239"/>
      <c r="L1984" s="239"/>
      <c r="M1984" s="231"/>
      <c r="N1984" s="231"/>
      <c r="O1984" s="231"/>
      <c r="P1984" s="231"/>
      <c r="Q1984" s="231"/>
      <c r="R1984" s="231"/>
    </row>
    <row r="1985" spans="1:18" s="3" customFormat="1" ht="38.25" hidden="1" customHeight="1">
      <c r="A1985" s="16" t="s">
        <v>156</v>
      </c>
      <c r="B1985" s="49">
        <v>795</v>
      </c>
      <c r="C1985" s="15" t="s">
        <v>161</v>
      </c>
      <c r="D1985" s="15" t="s">
        <v>173</v>
      </c>
      <c r="E1985" s="15" t="s">
        <v>554</v>
      </c>
      <c r="F1985" s="15" t="s">
        <v>157</v>
      </c>
      <c r="G1985" s="74">
        <f>G1986</f>
        <v>0</v>
      </c>
      <c r="H1985" s="74">
        <f t="shared" si="517"/>
        <v>0</v>
      </c>
      <c r="I1985" s="74">
        <f t="shared" si="517"/>
        <v>0</v>
      </c>
      <c r="J1985" s="209"/>
      <c r="K1985" s="239"/>
      <c r="L1985" s="239"/>
      <c r="M1985" s="231"/>
      <c r="N1985" s="231"/>
      <c r="O1985" s="231"/>
      <c r="P1985" s="231"/>
      <c r="Q1985" s="231"/>
      <c r="R1985" s="231"/>
    </row>
    <row r="1986" spans="1:18" s="3" customFormat="1" ht="38.25" hidden="1" customHeight="1">
      <c r="A1986" s="16" t="s">
        <v>170</v>
      </c>
      <c r="B1986" s="49">
        <v>795</v>
      </c>
      <c r="C1986" s="15" t="s">
        <v>161</v>
      </c>
      <c r="D1986" s="15" t="s">
        <v>173</v>
      </c>
      <c r="E1986" s="15" t="s">
        <v>554</v>
      </c>
      <c r="F1986" s="15" t="s">
        <v>171</v>
      </c>
      <c r="G1986" s="74"/>
      <c r="H1986" s="74">
        <v>0</v>
      </c>
      <c r="I1986" s="74">
        <v>0</v>
      </c>
      <c r="J1986" s="209"/>
      <c r="K1986" s="239"/>
      <c r="L1986" s="239"/>
      <c r="M1986" s="231"/>
      <c r="N1986" s="231"/>
      <c r="O1986" s="231"/>
      <c r="P1986" s="231"/>
      <c r="Q1986" s="231"/>
      <c r="R1986" s="231"/>
    </row>
    <row r="1987" spans="1:18" s="3" customFormat="1" ht="38.25" hidden="1" customHeight="1">
      <c r="A1987" s="16" t="s">
        <v>707</v>
      </c>
      <c r="B1987" s="49">
        <v>795</v>
      </c>
      <c r="C1987" s="15" t="s">
        <v>161</v>
      </c>
      <c r="D1987" s="15" t="s">
        <v>173</v>
      </c>
      <c r="E1987" s="15" t="s">
        <v>706</v>
      </c>
      <c r="F1987" s="15"/>
      <c r="G1987" s="74">
        <f>G1988</f>
        <v>0</v>
      </c>
      <c r="H1987" s="74">
        <f t="shared" ref="H1987:I1991" si="519">H1988</f>
        <v>0</v>
      </c>
      <c r="I1987" s="74">
        <f t="shared" si="519"/>
        <v>0</v>
      </c>
      <c r="J1987" s="209"/>
      <c r="K1987" s="239"/>
      <c r="L1987" s="239"/>
      <c r="M1987" s="231"/>
      <c r="N1987" s="231"/>
      <c r="O1987" s="231"/>
      <c r="P1987" s="231"/>
      <c r="Q1987" s="231"/>
      <c r="R1987" s="231"/>
    </row>
    <row r="1988" spans="1:18" s="3" customFormat="1" ht="38.25" hidden="1" customHeight="1">
      <c r="A1988" s="16" t="s">
        <v>36</v>
      </c>
      <c r="B1988" s="49">
        <v>795</v>
      </c>
      <c r="C1988" s="15" t="s">
        <v>161</v>
      </c>
      <c r="D1988" s="15" t="s">
        <v>173</v>
      </c>
      <c r="E1988" s="15" t="s">
        <v>706</v>
      </c>
      <c r="F1988" s="15" t="s">
        <v>37</v>
      </c>
      <c r="G1988" s="74">
        <f>G1989</f>
        <v>0</v>
      </c>
      <c r="H1988" s="74">
        <f t="shared" si="519"/>
        <v>0</v>
      </c>
      <c r="I1988" s="74">
        <f t="shared" si="519"/>
        <v>0</v>
      </c>
      <c r="J1988" s="209"/>
      <c r="K1988" s="239"/>
      <c r="L1988" s="239"/>
      <c r="M1988" s="231"/>
      <c r="N1988" s="231"/>
      <c r="O1988" s="231"/>
      <c r="P1988" s="231"/>
      <c r="Q1988" s="231"/>
      <c r="R1988" s="231"/>
    </row>
    <row r="1989" spans="1:18" s="3" customFormat="1" ht="38.25" hidden="1" customHeight="1">
      <c r="A1989" s="16" t="s">
        <v>38</v>
      </c>
      <c r="B1989" s="49">
        <v>795</v>
      </c>
      <c r="C1989" s="15" t="s">
        <v>161</v>
      </c>
      <c r="D1989" s="15" t="s">
        <v>173</v>
      </c>
      <c r="E1989" s="15" t="s">
        <v>706</v>
      </c>
      <c r="F1989" s="15" t="s">
        <v>39</v>
      </c>
      <c r="G1989" s="74"/>
      <c r="H1989" s="74"/>
      <c r="I1989" s="74"/>
      <c r="J1989" s="209"/>
      <c r="K1989" s="239"/>
      <c r="L1989" s="239"/>
      <c r="M1989" s="231"/>
      <c r="N1989" s="231"/>
      <c r="O1989" s="231"/>
      <c r="P1989" s="231"/>
      <c r="Q1989" s="231"/>
      <c r="R1989" s="231"/>
    </row>
    <row r="1990" spans="1:18" s="3" customFormat="1" ht="63" hidden="1" customHeight="1">
      <c r="A1990" s="16" t="s">
        <v>782</v>
      </c>
      <c r="B1990" s="49">
        <v>795</v>
      </c>
      <c r="C1990" s="15" t="s">
        <v>161</v>
      </c>
      <c r="D1990" s="15" t="s">
        <v>173</v>
      </c>
      <c r="E1990" s="15" t="s">
        <v>781</v>
      </c>
      <c r="F1990" s="15"/>
      <c r="G1990" s="74">
        <f>G1991</f>
        <v>0</v>
      </c>
      <c r="H1990" s="74">
        <f t="shared" si="519"/>
        <v>0</v>
      </c>
      <c r="I1990" s="74">
        <f t="shared" si="519"/>
        <v>0</v>
      </c>
      <c r="J1990" s="209"/>
      <c r="K1990" s="239"/>
      <c r="L1990" s="239"/>
      <c r="M1990" s="231"/>
      <c r="N1990" s="231"/>
      <c r="O1990" s="231"/>
      <c r="P1990" s="231"/>
      <c r="Q1990" s="231"/>
      <c r="R1990" s="231"/>
    </row>
    <row r="1991" spans="1:18" s="3" customFormat="1" ht="38.25" hidden="1" customHeight="1">
      <c r="A1991" s="16" t="s">
        <v>36</v>
      </c>
      <c r="B1991" s="49">
        <v>795</v>
      </c>
      <c r="C1991" s="15" t="s">
        <v>161</v>
      </c>
      <c r="D1991" s="15" t="s">
        <v>173</v>
      </c>
      <c r="E1991" s="15" t="s">
        <v>781</v>
      </c>
      <c r="F1991" s="15" t="s">
        <v>37</v>
      </c>
      <c r="G1991" s="74">
        <f>G1992</f>
        <v>0</v>
      </c>
      <c r="H1991" s="74">
        <f t="shared" si="519"/>
        <v>0</v>
      </c>
      <c r="I1991" s="74">
        <f t="shared" si="519"/>
        <v>0</v>
      </c>
      <c r="J1991" s="209"/>
      <c r="K1991" s="239"/>
      <c r="L1991" s="239"/>
      <c r="M1991" s="231"/>
      <c r="N1991" s="231"/>
      <c r="O1991" s="231"/>
      <c r="P1991" s="231"/>
      <c r="Q1991" s="231"/>
      <c r="R1991" s="231"/>
    </row>
    <row r="1992" spans="1:18" s="3" customFormat="1" ht="38.25" hidden="1" customHeight="1">
      <c r="A1992" s="16" t="s">
        <v>38</v>
      </c>
      <c r="B1992" s="49">
        <v>795</v>
      </c>
      <c r="C1992" s="15" t="s">
        <v>161</v>
      </c>
      <c r="D1992" s="15" t="s">
        <v>173</v>
      </c>
      <c r="E1992" s="15" t="s">
        <v>781</v>
      </c>
      <c r="F1992" s="15" t="s">
        <v>39</v>
      </c>
      <c r="G1992" s="74"/>
      <c r="H1992" s="74"/>
      <c r="I1992" s="74"/>
      <c r="J1992" s="209"/>
      <c r="K1992" s="239"/>
      <c r="L1992" s="239"/>
      <c r="M1992" s="231"/>
      <c r="N1992" s="231"/>
      <c r="O1992" s="231"/>
      <c r="P1992" s="231"/>
      <c r="Q1992" s="231"/>
      <c r="R1992" s="231"/>
    </row>
    <row r="1993" spans="1:18" s="148" customFormat="1" ht="20.25" hidden="1" customHeight="1">
      <c r="A1993" s="141" t="s">
        <v>74</v>
      </c>
      <c r="B1993" s="138"/>
      <c r="C1993" s="142"/>
      <c r="D1993" s="142"/>
      <c r="E1993" s="142"/>
      <c r="F1993" s="142"/>
      <c r="G1993" s="143">
        <f>G1690+G1785+G1943+G1684</f>
        <v>0</v>
      </c>
      <c r="H1993" s="143">
        <f t="shared" ref="H1993:I1993" si="520">H1690+H1785+H1943+H1684</f>
        <v>0</v>
      </c>
      <c r="I1993" s="143">
        <f t="shared" si="520"/>
        <v>0</v>
      </c>
      <c r="J1993" s="228"/>
      <c r="K1993" s="239"/>
      <c r="L1993" s="239"/>
      <c r="M1993" s="239"/>
      <c r="N1993" s="239"/>
      <c r="O1993" s="239"/>
      <c r="P1993" s="239"/>
      <c r="Q1993" s="239"/>
      <c r="R1993" s="239"/>
    </row>
    <row r="1994" spans="1:18" s="105" customFormat="1" ht="38.25">
      <c r="A1994" s="98" t="s">
        <v>997</v>
      </c>
      <c r="B1994" s="91">
        <v>795</v>
      </c>
      <c r="C1994" s="97"/>
      <c r="D1994" s="97"/>
      <c r="E1994" s="97"/>
      <c r="F1994" s="97"/>
      <c r="G1994" s="96"/>
      <c r="H1994" s="96"/>
      <c r="I1994" s="96"/>
      <c r="J1994" s="229"/>
      <c r="K1994" s="241"/>
      <c r="L1994" s="218"/>
      <c r="M1994" s="218"/>
      <c r="N1994" s="218"/>
      <c r="O1994" s="218"/>
      <c r="P1994" s="218"/>
      <c r="Q1994" s="218"/>
      <c r="R1994" s="218"/>
    </row>
    <row r="1995" spans="1:18">
      <c r="A1995" s="11" t="s">
        <v>86</v>
      </c>
      <c r="B1995" s="6">
        <v>795</v>
      </c>
      <c r="C1995" s="7" t="s">
        <v>54</v>
      </c>
      <c r="D1995" s="7"/>
      <c r="E1995" s="7"/>
      <c r="F1995" s="7"/>
      <c r="G1995" s="38">
        <f>G2034+G2007</f>
        <v>1667264.4699999997</v>
      </c>
      <c r="H1995" s="38">
        <f t="shared" ref="H1995:I1995" si="521">H2034</f>
        <v>0</v>
      </c>
      <c r="I1995" s="38">
        <f t="shared" si="521"/>
        <v>0</v>
      </c>
      <c r="J1995" s="223"/>
      <c r="K1995" s="223"/>
      <c r="L1995" s="223"/>
      <c r="M1995" s="223"/>
      <c r="N1995" s="223"/>
      <c r="O1995" s="223"/>
      <c r="P1995" s="241"/>
      <c r="Q1995" s="241"/>
    </row>
    <row r="1996" spans="1:18" hidden="1">
      <c r="A1996" s="195" t="s">
        <v>791</v>
      </c>
      <c r="B1996" s="49">
        <v>793</v>
      </c>
      <c r="C1996" s="70" t="s">
        <v>54</v>
      </c>
      <c r="D1996" s="70" t="s">
        <v>173</v>
      </c>
      <c r="E1996" s="7"/>
      <c r="F1996" s="7"/>
      <c r="G1996" s="29">
        <f>G1998</f>
        <v>0</v>
      </c>
      <c r="H1996" s="29">
        <f t="shared" ref="H1996:I1996" si="522">H1998</f>
        <v>0</v>
      </c>
      <c r="I1996" s="29">
        <f t="shared" si="522"/>
        <v>0</v>
      </c>
      <c r="J1996" s="227"/>
    </row>
    <row r="1997" spans="1:18" ht="30" hidden="1" customHeight="1">
      <c r="A1997" s="37" t="s">
        <v>715</v>
      </c>
      <c r="B1997" s="14">
        <v>793</v>
      </c>
      <c r="C1997" s="15" t="s">
        <v>54</v>
      </c>
      <c r="D1997" s="15" t="s">
        <v>88</v>
      </c>
      <c r="E1997" s="14" t="s">
        <v>243</v>
      </c>
      <c r="F1997" s="14"/>
      <c r="G1997" s="74">
        <f>G1998</f>
        <v>0</v>
      </c>
      <c r="H1997" s="74">
        <f t="shared" ref="H1997:I1997" si="523">H1998</f>
        <v>0</v>
      </c>
      <c r="I1997" s="74">
        <f t="shared" si="523"/>
        <v>0</v>
      </c>
      <c r="J1997" s="209"/>
    </row>
    <row r="1998" spans="1:18" ht="40.5" hidden="1" customHeight="1">
      <c r="A1998" s="16" t="s">
        <v>790</v>
      </c>
      <c r="B1998" s="14">
        <v>793</v>
      </c>
      <c r="C1998" s="15" t="s">
        <v>54</v>
      </c>
      <c r="D1998" s="15" t="s">
        <v>173</v>
      </c>
      <c r="E1998" s="14" t="s">
        <v>643</v>
      </c>
      <c r="F1998" s="14"/>
      <c r="G1998" s="74">
        <f>G1999</f>
        <v>0</v>
      </c>
      <c r="H1998" s="74">
        <f>H2000</f>
        <v>0</v>
      </c>
      <c r="I1998" s="74">
        <f>I2000</f>
        <v>0</v>
      </c>
      <c r="J1998" s="209"/>
    </row>
    <row r="1999" spans="1:18" hidden="1">
      <c r="A1999" s="16" t="s">
        <v>63</v>
      </c>
      <c r="B1999" s="14">
        <v>793</v>
      </c>
      <c r="C1999" s="15" t="s">
        <v>54</v>
      </c>
      <c r="D1999" s="15" t="s">
        <v>173</v>
      </c>
      <c r="E1999" s="14" t="s">
        <v>643</v>
      </c>
      <c r="F1999" s="14">
        <v>800</v>
      </c>
      <c r="G1999" s="74">
        <f t="shared" ref="G1999:I1999" si="524">G2000</f>
        <v>0</v>
      </c>
      <c r="H1999" s="74">
        <f t="shared" si="524"/>
        <v>0</v>
      </c>
      <c r="I1999" s="74">
        <f t="shared" si="524"/>
        <v>0</v>
      </c>
      <c r="J1999" s="209"/>
    </row>
    <row r="2000" spans="1:18" ht="48" hidden="1" customHeight="1">
      <c r="A2000" s="16" t="s">
        <v>433</v>
      </c>
      <c r="B2000" s="14">
        <v>793</v>
      </c>
      <c r="C2000" s="15" t="s">
        <v>54</v>
      </c>
      <c r="D2000" s="15" t="s">
        <v>173</v>
      </c>
      <c r="E2000" s="14" t="s">
        <v>643</v>
      </c>
      <c r="F2000" s="14">
        <v>810</v>
      </c>
      <c r="G2000" s="74"/>
      <c r="H2000" s="8">
        <v>0</v>
      </c>
      <c r="I2000" s="8">
        <v>0</v>
      </c>
      <c r="J2000" s="210"/>
    </row>
    <row r="2001" spans="1:18" s="46" customFormat="1" ht="75" hidden="1" customHeight="1">
      <c r="A2001" s="86" t="s">
        <v>709</v>
      </c>
      <c r="B2001" s="14">
        <v>793</v>
      </c>
      <c r="C2001" s="15" t="s">
        <v>54</v>
      </c>
      <c r="D2001" s="15" t="s">
        <v>44</v>
      </c>
      <c r="E2001" s="15" t="s">
        <v>708</v>
      </c>
      <c r="F2001" s="15"/>
      <c r="G2001" s="74">
        <f t="shared" ref="G2001:I2005" si="525">G2002</f>
        <v>0</v>
      </c>
      <c r="H2001" s="74">
        <f t="shared" si="525"/>
        <v>0</v>
      </c>
      <c r="I2001" s="74">
        <f t="shared" si="525"/>
        <v>0</v>
      </c>
      <c r="J2001" s="209"/>
      <c r="K2001" s="254"/>
      <c r="L2001" s="254"/>
      <c r="M2001" s="254"/>
      <c r="N2001" s="254"/>
      <c r="O2001" s="254"/>
      <c r="P2001" s="254"/>
      <c r="Q2001" s="254"/>
      <c r="R2001" s="254"/>
    </row>
    <row r="2002" spans="1:18" s="46" customFormat="1" ht="27.75" hidden="1" customHeight="1">
      <c r="A2002" s="86" t="s">
        <v>457</v>
      </c>
      <c r="B2002" s="14">
        <v>793</v>
      </c>
      <c r="C2002" s="15" t="s">
        <v>54</v>
      </c>
      <c r="D2002" s="15" t="s">
        <v>44</v>
      </c>
      <c r="E2002" s="15" t="s">
        <v>708</v>
      </c>
      <c r="F2002" s="15" t="s">
        <v>64</v>
      </c>
      <c r="G2002" s="74">
        <f t="shared" si="525"/>
        <v>0</v>
      </c>
      <c r="H2002" s="74">
        <f t="shared" si="525"/>
        <v>0</v>
      </c>
      <c r="I2002" s="74">
        <f t="shared" si="525"/>
        <v>0</v>
      </c>
      <c r="J2002" s="209"/>
      <c r="K2002" s="254"/>
      <c r="L2002" s="254"/>
      <c r="M2002" s="254"/>
      <c r="N2002" s="254"/>
      <c r="O2002" s="254"/>
      <c r="P2002" s="254"/>
      <c r="Q2002" s="254"/>
      <c r="R2002" s="254"/>
    </row>
    <row r="2003" spans="1:18" s="46" customFormat="1" ht="31.5" hidden="1" customHeight="1">
      <c r="A2003" s="86" t="s">
        <v>38</v>
      </c>
      <c r="B2003" s="14">
        <v>793</v>
      </c>
      <c r="C2003" s="15" t="s">
        <v>54</v>
      </c>
      <c r="D2003" s="15" t="s">
        <v>44</v>
      </c>
      <c r="E2003" s="15" t="s">
        <v>708</v>
      </c>
      <c r="F2003" s="15" t="s">
        <v>342</v>
      </c>
      <c r="G2003" s="74"/>
      <c r="H2003" s="74"/>
      <c r="I2003" s="74"/>
      <c r="J2003" s="209"/>
      <c r="K2003" s="254"/>
      <c r="L2003" s="254"/>
      <c r="M2003" s="254"/>
      <c r="N2003" s="254"/>
      <c r="O2003" s="254"/>
      <c r="P2003" s="254"/>
      <c r="Q2003" s="254"/>
      <c r="R2003" s="254"/>
    </row>
    <row r="2004" spans="1:18" s="46" customFormat="1" ht="75" hidden="1" customHeight="1">
      <c r="A2004" s="86" t="s">
        <v>784</v>
      </c>
      <c r="B2004" s="14">
        <v>793</v>
      </c>
      <c r="C2004" s="15" t="s">
        <v>54</v>
      </c>
      <c r="D2004" s="15" t="s">
        <v>44</v>
      </c>
      <c r="E2004" s="15" t="s">
        <v>783</v>
      </c>
      <c r="F2004" s="15"/>
      <c r="G2004" s="74">
        <f t="shared" si="525"/>
        <v>0</v>
      </c>
      <c r="H2004" s="74">
        <f t="shared" si="525"/>
        <v>0</v>
      </c>
      <c r="I2004" s="74">
        <f t="shared" si="525"/>
        <v>0</v>
      </c>
      <c r="J2004" s="209"/>
      <c r="K2004" s="254"/>
      <c r="L2004" s="254"/>
      <c r="M2004" s="254"/>
      <c r="N2004" s="254"/>
      <c r="O2004" s="254"/>
      <c r="P2004" s="254"/>
      <c r="Q2004" s="254"/>
      <c r="R2004" s="254"/>
    </row>
    <row r="2005" spans="1:18" s="46" customFormat="1" ht="27.75" hidden="1" customHeight="1">
      <c r="A2005" s="86" t="s">
        <v>457</v>
      </c>
      <c r="B2005" s="14">
        <v>793</v>
      </c>
      <c r="C2005" s="15" t="s">
        <v>54</v>
      </c>
      <c r="D2005" s="15" t="s">
        <v>44</v>
      </c>
      <c r="E2005" s="15" t="s">
        <v>783</v>
      </c>
      <c r="F2005" s="15" t="s">
        <v>37</v>
      </c>
      <c r="G2005" s="74">
        <f t="shared" si="525"/>
        <v>0</v>
      </c>
      <c r="H2005" s="74">
        <f t="shared" si="525"/>
        <v>0</v>
      </c>
      <c r="I2005" s="74">
        <f t="shared" si="525"/>
        <v>0</v>
      </c>
      <c r="J2005" s="209"/>
      <c r="K2005" s="254"/>
      <c r="L2005" s="254"/>
      <c r="M2005" s="254"/>
      <c r="N2005" s="254"/>
      <c r="O2005" s="254"/>
      <c r="P2005" s="254"/>
      <c r="Q2005" s="254"/>
      <c r="R2005" s="254"/>
    </row>
    <row r="2006" spans="1:18" s="46" customFormat="1" ht="31.5" hidden="1" customHeight="1">
      <c r="A2006" s="86" t="s">
        <v>38</v>
      </c>
      <c r="B2006" s="14">
        <v>793</v>
      </c>
      <c r="C2006" s="15" t="s">
        <v>54</v>
      </c>
      <c r="D2006" s="15" t="s">
        <v>44</v>
      </c>
      <c r="E2006" s="15" t="s">
        <v>783</v>
      </c>
      <c r="F2006" s="15" t="s">
        <v>39</v>
      </c>
      <c r="G2006" s="74"/>
      <c r="H2006" s="74"/>
      <c r="I2006" s="74"/>
      <c r="J2006" s="209"/>
      <c r="K2006" s="254"/>
      <c r="L2006" s="254"/>
      <c r="M2006" s="254"/>
      <c r="N2006" s="254"/>
      <c r="O2006" s="254"/>
      <c r="P2006" s="254"/>
      <c r="Q2006" s="254"/>
      <c r="R2006" s="254"/>
    </row>
    <row r="2007" spans="1:18" ht="19.5" customHeight="1">
      <c r="A2007" s="16" t="s">
        <v>172</v>
      </c>
      <c r="B2007" s="14">
        <v>795</v>
      </c>
      <c r="C2007" s="15" t="s">
        <v>54</v>
      </c>
      <c r="D2007" s="15" t="s">
        <v>123</v>
      </c>
      <c r="E2007" s="15"/>
      <c r="F2007" s="15"/>
      <c r="G2007" s="74">
        <f>G2008</f>
        <v>1580354.5499999998</v>
      </c>
      <c r="H2007" s="74">
        <f t="shared" ref="H2007:I2007" si="526">H2008</f>
        <v>0</v>
      </c>
      <c r="I2007" s="74">
        <f t="shared" si="526"/>
        <v>0</v>
      </c>
      <c r="J2007" s="208"/>
      <c r="K2007" s="73"/>
      <c r="L2007" s="73"/>
      <c r="M2007" s="73"/>
      <c r="N2007" s="73"/>
      <c r="O2007" s="73"/>
      <c r="P2007" s="73"/>
      <c r="Q2007" s="73"/>
      <c r="R2007" s="73"/>
    </row>
    <row r="2008" spans="1:18" s="18" customFormat="1" ht="27" customHeight="1">
      <c r="A2008" s="16" t="s">
        <v>490</v>
      </c>
      <c r="B2008" s="14">
        <v>795</v>
      </c>
      <c r="C2008" s="15" t="s">
        <v>54</v>
      </c>
      <c r="D2008" s="15" t="s">
        <v>123</v>
      </c>
      <c r="E2008" s="15" t="s">
        <v>235</v>
      </c>
      <c r="F2008" s="15"/>
      <c r="G2008" s="74">
        <f>G2009+G2015+G2021</f>
        <v>1580354.5499999998</v>
      </c>
      <c r="H2008" s="74">
        <f>H2015+H2028</f>
        <v>0</v>
      </c>
      <c r="I2008" s="74">
        <f>I2015+I2028</f>
        <v>0</v>
      </c>
      <c r="J2008" s="208"/>
      <c r="K2008" s="208"/>
      <c r="L2008" s="208"/>
      <c r="M2008" s="208"/>
      <c r="N2008" s="208"/>
      <c r="O2008" s="208"/>
      <c r="P2008" s="216"/>
      <c r="Q2008" s="281"/>
      <c r="R2008" s="216"/>
    </row>
    <row r="2009" spans="1:18" s="18" customFormat="1" ht="86.25" customHeight="1">
      <c r="A2009" s="16" t="s">
        <v>1002</v>
      </c>
      <c r="B2009" s="14">
        <v>795</v>
      </c>
      <c r="C2009" s="15" t="s">
        <v>54</v>
      </c>
      <c r="D2009" s="15" t="s">
        <v>123</v>
      </c>
      <c r="E2009" s="15" t="s">
        <v>1001</v>
      </c>
      <c r="F2009" s="15"/>
      <c r="G2009" s="74">
        <f>G2010</f>
        <v>527146.93999999994</v>
      </c>
      <c r="H2009" s="74">
        <f t="shared" ref="H2009:I2009" si="527">H2010+H2015</f>
        <v>0</v>
      </c>
      <c r="I2009" s="74">
        <f t="shared" si="527"/>
        <v>0</v>
      </c>
      <c r="J2009" s="208"/>
      <c r="K2009" s="216"/>
      <c r="L2009" s="216"/>
      <c r="M2009" s="216"/>
      <c r="N2009" s="216"/>
      <c r="O2009" s="216"/>
      <c r="P2009" s="216"/>
      <c r="Q2009" s="216"/>
      <c r="R2009" s="216"/>
    </row>
    <row r="2010" spans="1:18" s="18" customFormat="1" ht="76.5" customHeight="1">
      <c r="A2010" s="16" t="s">
        <v>1002</v>
      </c>
      <c r="B2010" s="14">
        <v>795</v>
      </c>
      <c r="C2010" s="15" t="s">
        <v>54</v>
      </c>
      <c r="D2010" s="15" t="s">
        <v>123</v>
      </c>
      <c r="E2010" s="15" t="s">
        <v>1005</v>
      </c>
      <c r="F2010" s="15"/>
      <c r="G2010" s="74">
        <f>G2011+G2013</f>
        <v>527146.93999999994</v>
      </c>
      <c r="H2010" s="74">
        <f t="shared" ref="G2010:I2013" si="528">H2011</f>
        <v>0</v>
      </c>
      <c r="I2010" s="74">
        <f t="shared" si="528"/>
        <v>0</v>
      </c>
      <c r="J2010" s="208"/>
      <c r="K2010" s="216"/>
      <c r="L2010" s="216"/>
      <c r="M2010" s="216"/>
      <c r="N2010" s="216"/>
      <c r="O2010" s="216"/>
      <c r="P2010" s="216"/>
      <c r="Q2010" s="216"/>
      <c r="R2010" s="216"/>
    </row>
    <row r="2011" spans="1:18" s="18" customFormat="1" ht="15" customHeight="1">
      <c r="A2011" s="16" t="s">
        <v>156</v>
      </c>
      <c r="B2011" s="14">
        <v>795</v>
      </c>
      <c r="C2011" s="15" t="s">
        <v>54</v>
      </c>
      <c r="D2011" s="15" t="s">
        <v>123</v>
      </c>
      <c r="E2011" s="15" t="s">
        <v>1005</v>
      </c>
      <c r="F2011" s="15" t="s">
        <v>157</v>
      </c>
      <c r="G2011" s="74">
        <f t="shared" si="528"/>
        <v>78240.87</v>
      </c>
      <c r="H2011" s="74">
        <f t="shared" si="528"/>
        <v>0</v>
      </c>
      <c r="I2011" s="74">
        <f t="shared" si="528"/>
        <v>0</v>
      </c>
      <c r="J2011" s="208"/>
      <c r="K2011" s="216"/>
      <c r="L2011" s="216"/>
      <c r="M2011" s="216"/>
      <c r="N2011" s="216"/>
      <c r="O2011" s="216"/>
      <c r="P2011" s="216"/>
      <c r="Q2011" s="216"/>
      <c r="R2011" s="216"/>
    </row>
    <row r="2012" spans="1:18" s="18" customFormat="1" ht="32.25" customHeight="1">
      <c r="A2012" s="16" t="s">
        <v>178</v>
      </c>
      <c r="B2012" s="14">
        <v>795</v>
      </c>
      <c r="C2012" s="15" t="s">
        <v>54</v>
      </c>
      <c r="D2012" s="15" t="s">
        <v>123</v>
      </c>
      <c r="E2012" s="15" t="s">
        <v>1005</v>
      </c>
      <c r="F2012" s="15" t="s">
        <v>179</v>
      </c>
      <c r="G2012" s="74">
        <v>78240.87</v>
      </c>
      <c r="H2012" s="74">
        <v>0</v>
      </c>
      <c r="I2012" s="74">
        <v>0</v>
      </c>
      <c r="J2012" s="208"/>
      <c r="K2012" s="216"/>
      <c r="L2012" s="216"/>
      <c r="M2012" s="216"/>
      <c r="N2012" s="216"/>
      <c r="O2012" s="216"/>
      <c r="P2012" s="216"/>
      <c r="Q2012" s="216"/>
      <c r="R2012" s="216"/>
    </row>
    <row r="2013" spans="1:18" s="18" customFormat="1" ht="15" customHeight="1">
      <c r="A2013" s="16" t="s">
        <v>324</v>
      </c>
      <c r="B2013" s="14">
        <v>795</v>
      </c>
      <c r="C2013" s="15" t="s">
        <v>54</v>
      </c>
      <c r="D2013" s="15" t="s">
        <v>123</v>
      </c>
      <c r="E2013" s="15" t="s">
        <v>1005</v>
      </c>
      <c r="F2013" s="15" t="s">
        <v>37</v>
      </c>
      <c r="G2013" s="74">
        <f t="shared" si="528"/>
        <v>448906.07</v>
      </c>
      <c r="H2013" s="74">
        <f t="shared" si="528"/>
        <v>0</v>
      </c>
      <c r="I2013" s="74">
        <f t="shared" si="528"/>
        <v>0</v>
      </c>
      <c r="J2013" s="208"/>
      <c r="K2013" s="216"/>
      <c r="L2013" s="216"/>
      <c r="M2013" s="216"/>
      <c r="N2013" s="216"/>
      <c r="O2013" s="216"/>
      <c r="P2013" s="216"/>
      <c r="Q2013" s="216"/>
      <c r="R2013" s="216"/>
    </row>
    <row r="2014" spans="1:18" s="18" customFormat="1" ht="32.25" customHeight="1">
      <c r="A2014" s="16" t="s">
        <v>38</v>
      </c>
      <c r="B2014" s="14">
        <v>795</v>
      </c>
      <c r="C2014" s="15" t="s">
        <v>54</v>
      </c>
      <c r="D2014" s="15" t="s">
        <v>123</v>
      </c>
      <c r="E2014" s="15" t="s">
        <v>1005</v>
      </c>
      <c r="F2014" s="15" t="s">
        <v>39</v>
      </c>
      <c r="G2014" s="74">
        <v>448906.07</v>
      </c>
      <c r="H2014" s="74">
        <v>0</v>
      </c>
      <c r="I2014" s="74">
        <v>0</v>
      </c>
      <c r="J2014" s="208"/>
      <c r="K2014" s="216"/>
      <c r="L2014" s="216"/>
      <c r="M2014" s="216"/>
      <c r="N2014" s="216"/>
      <c r="O2014" s="216"/>
      <c r="P2014" s="216"/>
      <c r="Q2014" s="216"/>
      <c r="R2014" s="216"/>
    </row>
    <row r="2015" spans="1:18" s="18" customFormat="1" ht="86.25" customHeight="1">
      <c r="A2015" s="16" t="s">
        <v>1003</v>
      </c>
      <c r="B2015" s="14">
        <v>795</v>
      </c>
      <c r="C2015" s="15" t="s">
        <v>54</v>
      </c>
      <c r="D2015" s="15" t="s">
        <v>123</v>
      </c>
      <c r="E2015" s="15" t="s">
        <v>11</v>
      </c>
      <c r="F2015" s="15"/>
      <c r="G2015" s="74">
        <f>G2016</f>
        <v>1024610.61</v>
      </c>
      <c r="H2015" s="74">
        <f t="shared" ref="H2015:I2015" si="529">H2016+H2025</f>
        <v>0</v>
      </c>
      <c r="I2015" s="74">
        <f t="shared" si="529"/>
        <v>0</v>
      </c>
      <c r="J2015" s="208"/>
      <c r="K2015" s="216"/>
      <c r="L2015" s="216"/>
      <c r="M2015" s="216"/>
      <c r="N2015" s="216"/>
      <c r="O2015" s="216"/>
      <c r="P2015" s="216"/>
      <c r="Q2015" s="216"/>
      <c r="R2015" s="216"/>
    </row>
    <row r="2016" spans="1:18" s="18" customFormat="1" ht="76.5" customHeight="1">
      <c r="A2016" s="16" t="s">
        <v>1003</v>
      </c>
      <c r="B2016" s="14">
        <v>795</v>
      </c>
      <c r="C2016" s="15" t="s">
        <v>54</v>
      </c>
      <c r="D2016" s="15" t="s">
        <v>123</v>
      </c>
      <c r="E2016" s="15" t="s">
        <v>1004</v>
      </c>
      <c r="F2016" s="15"/>
      <c r="G2016" s="74">
        <f>G2017+G2020</f>
        <v>1024610.61</v>
      </c>
      <c r="H2016" s="74">
        <f t="shared" ref="G2016:I2019" si="530">H2017</f>
        <v>0</v>
      </c>
      <c r="I2016" s="74">
        <f t="shared" si="530"/>
        <v>0</v>
      </c>
      <c r="J2016" s="208"/>
      <c r="K2016" s="216"/>
      <c r="L2016" s="216"/>
      <c r="M2016" s="216"/>
      <c r="N2016" s="216"/>
      <c r="O2016" s="216"/>
      <c r="P2016" s="216"/>
      <c r="Q2016" s="216"/>
      <c r="R2016" s="216"/>
    </row>
    <row r="2017" spans="1:18" s="18" customFormat="1" ht="15" customHeight="1">
      <c r="A2017" s="16" t="s">
        <v>156</v>
      </c>
      <c r="B2017" s="14">
        <v>795</v>
      </c>
      <c r="C2017" s="15" t="s">
        <v>54</v>
      </c>
      <c r="D2017" s="15" t="s">
        <v>123</v>
      </c>
      <c r="E2017" s="15" t="s">
        <v>1004</v>
      </c>
      <c r="F2017" s="15" t="s">
        <v>157</v>
      </c>
      <c r="G2017" s="74">
        <f t="shared" si="530"/>
        <v>427365.25</v>
      </c>
      <c r="H2017" s="74">
        <f t="shared" si="530"/>
        <v>0</v>
      </c>
      <c r="I2017" s="74">
        <f t="shared" si="530"/>
        <v>0</v>
      </c>
      <c r="J2017" s="208"/>
      <c r="K2017" s="216"/>
      <c r="L2017" s="216"/>
      <c r="M2017" s="216"/>
      <c r="N2017" s="216"/>
      <c r="O2017" s="216"/>
      <c r="P2017" s="216"/>
      <c r="Q2017" s="216"/>
      <c r="R2017" s="216"/>
    </row>
    <row r="2018" spans="1:18" s="18" customFormat="1" ht="32.25" customHeight="1">
      <c r="A2018" s="16" t="s">
        <v>178</v>
      </c>
      <c r="B2018" s="14">
        <v>795</v>
      </c>
      <c r="C2018" s="15" t="s">
        <v>54</v>
      </c>
      <c r="D2018" s="15" t="s">
        <v>123</v>
      </c>
      <c r="E2018" s="15" t="s">
        <v>1004</v>
      </c>
      <c r="F2018" s="15" t="s">
        <v>179</v>
      </c>
      <c r="G2018" s="74">
        <v>427365.25</v>
      </c>
      <c r="H2018" s="74">
        <v>0</v>
      </c>
      <c r="I2018" s="74">
        <v>0</v>
      </c>
      <c r="J2018" s="208"/>
      <c r="K2018" s="216"/>
      <c r="L2018" s="216"/>
      <c r="M2018" s="216"/>
      <c r="N2018" s="216"/>
      <c r="O2018" s="216"/>
      <c r="P2018" s="216"/>
      <c r="Q2018" s="216"/>
      <c r="R2018" s="216"/>
    </row>
    <row r="2019" spans="1:18" s="18" customFormat="1" ht="15" customHeight="1">
      <c r="A2019" s="16" t="s">
        <v>324</v>
      </c>
      <c r="B2019" s="14">
        <v>795</v>
      </c>
      <c r="C2019" s="15" t="s">
        <v>54</v>
      </c>
      <c r="D2019" s="15" t="s">
        <v>123</v>
      </c>
      <c r="E2019" s="15" t="s">
        <v>1004</v>
      </c>
      <c r="F2019" s="15" t="s">
        <v>37</v>
      </c>
      <c r="G2019" s="74">
        <f t="shared" si="530"/>
        <v>597245.36</v>
      </c>
      <c r="H2019" s="74">
        <f t="shared" si="530"/>
        <v>0</v>
      </c>
      <c r="I2019" s="74">
        <f t="shared" si="530"/>
        <v>0</v>
      </c>
      <c r="J2019" s="208"/>
      <c r="K2019" s="216"/>
      <c r="L2019" s="216"/>
      <c r="M2019" s="216"/>
      <c r="N2019" s="216"/>
      <c r="O2019" s="216"/>
      <c r="P2019" s="216"/>
      <c r="Q2019" s="216"/>
      <c r="R2019" s="216"/>
    </row>
    <row r="2020" spans="1:18" s="18" customFormat="1" ht="32.25" customHeight="1">
      <c r="A2020" s="16" t="s">
        <v>38</v>
      </c>
      <c r="B2020" s="14">
        <v>795</v>
      </c>
      <c r="C2020" s="15" t="s">
        <v>54</v>
      </c>
      <c r="D2020" s="15" t="s">
        <v>123</v>
      </c>
      <c r="E2020" s="15" t="s">
        <v>1004</v>
      </c>
      <c r="F2020" s="15" t="s">
        <v>39</v>
      </c>
      <c r="G2020" s="74">
        <f>447043.05+150202.31</f>
        <v>597245.36</v>
      </c>
      <c r="H2020" s="74">
        <v>0</v>
      </c>
      <c r="I2020" s="74">
        <v>0</v>
      </c>
      <c r="J2020" s="208"/>
      <c r="K2020" s="216"/>
      <c r="L2020" s="216"/>
      <c r="M2020" s="216"/>
      <c r="N2020" s="216"/>
      <c r="O2020" s="216"/>
      <c r="P2020" s="216"/>
      <c r="Q2020" s="216"/>
      <c r="R2020" s="216"/>
    </row>
    <row r="2021" spans="1:18" s="18" customFormat="1" ht="102" customHeight="1">
      <c r="A2021" s="16" t="s">
        <v>1007</v>
      </c>
      <c r="B2021" s="14">
        <v>795</v>
      </c>
      <c r="C2021" s="15" t="s">
        <v>54</v>
      </c>
      <c r="D2021" s="15" t="s">
        <v>123</v>
      </c>
      <c r="E2021" s="15" t="s">
        <v>1006</v>
      </c>
      <c r="F2021" s="15"/>
      <c r="G2021" s="74">
        <f>G2022</f>
        <v>28597</v>
      </c>
      <c r="H2021" s="74">
        <f t="shared" ref="H2021:I2021" si="531">H2022+H2031</f>
        <v>0</v>
      </c>
      <c r="I2021" s="74">
        <f t="shared" si="531"/>
        <v>0</v>
      </c>
      <c r="J2021" s="208"/>
      <c r="K2021" s="216"/>
      <c r="L2021" s="216"/>
      <c r="M2021" s="216"/>
      <c r="N2021" s="216"/>
      <c r="O2021" s="216"/>
      <c r="P2021" s="216"/>
      <c r="Q2021" s="216"/>
      <c r="R2021" s="216"/>
    </row>
    <row r="2022" spans="1:18" s="18" customFormat="1" ht="108" customHeight="1">
      <c r="A2022" s="16" t="s">
        <v>1007</v>
      </c>
      <c r="B2022" s="14">
        <v>795</v>
      </c>
      <c r="C2022" s="15" t="s">
        <v>54</v>
      </c>
      <c r="D2022" s="15" t="s">
        <v>123</v>
      </c>
      <c r="E2022" s="15" t="s">
        <v>1008</v>
      </c>
      <c r="F2022" s="15"/>
      <c r="G2022" s="74">
        <f>G2023+G2026</f>
        <v>28597</v>
      </c>
      <c r="H2022" s="74">
        <f t="shared" ref="G2022:I2023" si="532">H2023</f>
        <v>0</v>
      </c>
      <c r="I2022" s="74">
        <f t="shared" si="532"/>
        <v>0</v>
      </c>
      <c r="J2022" s="208"/>
      <c r="K2022" s="216"/>
      <c r="L2022" s="216"/>
      <c r="M2022" s="216"/>
      <c r="N2022" s="216"/>
      <c r="O2022" s="216"/>
      <c r="P2022" s="216"/>
      <c r="Q2022" s="216"/>
      <c r="R2022" s="216"/>
    </row>
    <row r="2023" spans="1:18" s="18" customFormat="1" ht="15" customHeight="1">
      <c r="A2023" s="16" t="s">
        <v>156</v>
      </c>
      <c r="B2023" s="14">
        <v>795</v>
      </c>
      <c r="C2023" s="15" t="s">
        <v>54</v>
      </c>
      <c r="D2023" s="15" t="s">
        <v>123</v>
      </c>
      <c r="E2023" s="15" t="s">
        <v>1008</v>
      </c>
      <c r="F2023" s="15" t="s">
        <v>157</v>
      </c>
      <c r="G2023" s="74">
        <f t="shared" si="532"/>
        <v>28597</v>
      </c>
      <c r="H2023" s="74">
        <f t="shared" si="532"/>
        <v>0</v>
      </c>
      <c r="I2023" s="74">
        <f t="shared" si="532"/>
        <v>0</v>
      </c>
      <c r="J2023" s="208"/>
      <c r="K2023" s="216"/>
      <c r="L2023" s="216"/>
      <c r="M2023" s="216"/>
      <c r="N2023" s="216"/>
      <c r="O2023" s="216"/>
      <c r="P2023" s="216"/>
      <c r="Q2023" s="216"/>
      <c r="R2023" s="216"/>
    </row>
    <row r="2024" spans="1:18" s="18" customFormat="1" ht="32.25" customHeight="1">
      <c r="A2024" s="16" t="s">
        <v>178</v>
      </c>
      <c r="B2024" s="14">
        <v>795</v>
      </c>
      <c r="C2024" s="15" t="s">
        <v>54</v>
      </c>
      <c r="D2024" s="15" t="s">
        <v>123</v>
      </c>
      <c r="E2024" s="15" t="s">
        <v>1008</v>
      </c>
      <c r="F2024" s="15" t="s">
        <v>179</v>
      </c>
      <c r="G2024" s="74">
        <v>28597</v>
      </c>
      <c r="H2024" s="74">
        <v>0</v>
      </c>
      <c r="I2024" s="74">
        <v>0</v>
      </c>
      <c r="J2024" s="208"/>
      <c r="K2024" s="216"/>
      <c r="L2024" s="216"/>
      <c r="M2024" s="216"/>
      <c r="N2024" s="216"/>
      <c r="O2024" s="216"/>
      <c r="P2024" s="216"/>
      <c r="Q2024" s="216"/>
      <c r="R2024" s="216"/>
    </row>
    <row r="2025" spans="1:18" s="18" customFormat="1" ht="106.5" hidden="1" customHeight="1">
      <c r="A2025" s="16" t="s">
        <v>972</v>
      </c>
      <c r="B2025" s="14">
        <v>795</v>
      </c>
      <c r="C2025" s="15" t="s">
        <v>54</v>
      </c>
      <c r="D2025" s="15" t="s">
        <v>123</v>
      </c>
      <c r="E2025" s="15" t="s">
        <v>529</v>
      </c>
      <c r="F2025" s="15"/>
      <c r="G2025" s="74">
        <f>G2026</f>
        <v>0</v>
      </c>
      <c r="H2025" s="74"/>
      <c r="I2025" s="74"/>
      <c r="J2025" s="208"/>
      <c r="K2025" s="216"/>
      <c r="L2025" s="216"/>
      <c r="M2025" s="216"/>
      <c r="N2025" s="216"/>
      <c r="O2025" s="216"/>
      <c r="P2025" s="216"/>
      <c r="Q2025" s="216"/>
      <c r="R2025" s="216"/>
    </row>
    <row r="2026" spans="1:18" s="18" customFormat="1" ht="27.75" hidden="1" customHeight="1">
      <c r="A2026" s="16" t="s">
        <v>96</v>
      </c>
      <c r="B2026" s="14">
        <v>795</v>
      </c>
      <c r="C2026" s="15" t="s">
        <v>54</v>
      </c>
      <c r="D2026" s="15" t="s">
        <v>123</v>
      </c>
      <c r="E2026" s="15" t="s">
        <v>529</v>
      </c>
      <c r="F2026" s="15" t="s">
        <v>349</v>
      </c>
      <c r="G2026" s="74">
        <f>G2027</f>
        <v>0</v>
      </c>
      <c r="H2026" s="74"/>
      <c r="I2026" s="74"/>
      <c r="J2026" s="208"/>
      <c r="K2026" s="216"/>
      <c r="L2026" s="216"/>
      <c r="M2026" s="216"/>
      <c r="N2026" s="216"/>
      <c r="O2026" s="216"/>
      <c r="P2026" s="216"/>
      <c r="Q2026" s="216"/>
      <c r="R2026" s="216"/>
    </row>
    <row r="2027" spans="1:18" s="18" customFormat="1" ht="15" hidden="1" customHeight="1">
      <c r="A2027" s="16" t="s">
        <v>350</v>
      </c>
      <c r="B2027" s="14">
        <v>795</v>
      </c>
      <c r="C2027" s="15" t="s">
        <v>54</v>
      </c>
      <c r="D2027" s="15" t="s">
        <v>123</v>
      </c>
      <c r="E2027" s="15" t="s">
        <v>529</v>
      </c>
      <c r="F2027" s="15" t="s">
        <v>351</v>
      </c>
      <c r="G2027" s="74"/>
      <c r="H2027" s="74"/>
      <c r="I2027" s="74"/>
      <c r="J2027" s="208"/>
      <c r="K2027" s="216"/>
      <c r="L2027" s="216"/>
      <c r="M2027" s="216"/>
      <c r="N2027" s="216"/>
      <c r="O2027" s="216"/>
      <c r="P2027" s="216"/>
      <c r="Q2027" s="216"/>
      <c r="R2027" s="216"/>
    </row>
    <row r="2028" spans="1:18" s="18" customFormat="1" ht="86.25" hidden="1" customHeight="1">
      <c r="A2028" s="16" t="s">
        <v>911</v>
      </c>
      <c r="B2028" s="14">
        <v>795</v>
      </c>
      <c r="C2028" s="15" t="s">
        <v>54</v>
      </c>
      <c r="D2028" s="15" t="s">
        <v>123</v>
      </c>
      <c r="E2028" s="15" t="s">
        <v>105</v>
      </c>
      <c r="F2028" s="15"/>
      <c r="G2028" s="74">
        <f>G2029</f>
        <v>0</v>
      </c>
      <c r="H2028" s="74">
        <f t="shared" ref="H2028:I2028" si="533">H2029</f>
        <v>0</v>
      </c>
      <c r="I2028" s="74">
        <f t="shared" si="533"/>
        <v>0</v>
      </c>
      <c r="J2028" s="208"/>
      <c r="K2028" s="216"/>
      <c r="L2028" s="216"/>
      <c r="M2028" s="216"/>
      <c r="N2028" s="216"/>
      <c r="O2028" s="216"/>
      <c r="P2028" s="216"/>
      <c r="Q2028" s="216"/>
      <c r="R2028" s="216"/>
    </row>
    <row r="2029" spans="1:18" s="18" customFormat="1" ht="122.25" hidden="1" customHeight="1">
      <c r="A2029" s="84" t="s">
        <v>909</v>
      </c>
      <c r="B2029" s="14">
        <v>795</v>
      </c>
      <c r="C2029" s="15" t="s">
        <v>54</v>
      </c>
      <c r="D2029" s="15" t="s">
        <v>123</v>
      </c>
      <c r="E2029" s="15" t="s">
        <v>910</v>
      </c>
      <c r="F2029" s="15"/>
      <c r="G2029" s="74">
        <f>G2030+G2032</f>
        <v>0</v>
      </c>
      <c r="H2029" s="74">
        <f t="shared" ref="H2029:I2029" si="534">H2030+H2032</f>
        <v>0</v>
      </c>
      <c r="I2029" s="74">
        <f t="shared" si="534"/>
        <v>0</v>
      </c>
      <c r="J2029" s="208"/>
      <c r="K2029" s="216"/>
      <c r="L2029" s="216"/>
      <c r="M2029" s="216"/>
      <c r="N2029" s="216"/>
      <c r="O2029" s="216"/>
      <c r="P2029" s="216"/>
      <c r="Q2029" s="216"/>
      <c r="R2029" s="216"/>
    </row>
    <row r="2030" spans="1:18" s="18" customFormat="1" ht="24.75" hidden="1" customHeight="1">
      <c r="A2030" s="16" t="s">
        <v>324</v>
      </c>
      <c r="B2030" s="14">
        <v>795</v>
      </c>
      <c r="C2030" s="15" t="s">
        <v>54</v>
      </c>
      <c r="D2030" s="15" t="s">
        <v>123</v>
      </c>
      <c r="E2030" s="15" t="s">
        <v>910</v>
      </c>
      <c r="F2030" s="15" t="s">
        <v>37</v>
      </c>
      <c r="G2030" s="74">
        <f t="shared" ref="G2030:I2030" si="535">G2031</f>
        <v>0</v>
      </c>
      <c r="H2030" s="74">
        <f t="shared" si="535"/>
        <v>0</v>
      </c>
      <c r="I2030" s="74">
        <f t="shared" si="535"/>
        <v>0</v>
      </c>
      <c r="J2030" s="208"/>
      <c r="K2030" s="216"/>
      <c r="L2030" s="216"/>
      <c r="M2030" s="216"/>
      <c r="N2030" s="216"/>
      <c r="O2030" s="216"/>
      <c r="P2030" s="216"/>
      <c r="Q2030" s="216"/>
      <c r="R2030" s="216"/>
    </row>
    <row r="2031" spans="1:18" s="18" customFormat="1" ht="30.75" hidden="1" customHeight="1">
      <c r="A2031" s="16" t="s">
        <v>38</v>
      </c>
      <c r="B2031" s="14">
        <v>795</v>
      </c>
      <c r="C2031" s="15" t="s">
        <v>54</v>
      </c>
      <c r="D2031" s="15" t="s">
        <v>123</v>
      </c>
      <c r="E2031" s="15" t="s">
        <v>910</v>
      </c>
      <c r="F2031" s="15" t="s">
        <v>39</v>
      </c>
      <c r="G2031" s="74"/>
      <c r="H2031" s="74"/>
      <c r="I2031" s="74"/>
      <c r="J2031" s="208"/>
      <c r="K2031" s="216"/>
      <c r="L2031" s="216"/>
      <c r="M2031" s="216"/>
      <c r="N2031" s="216"/>
      <c r="O2031" s="216"/>
      <c r="P2031" s="216"/>
      <c r="Q2031" s="216"/>
      <c r="R2031" s="216"/>
    </row>
    <row r="2032" spans="1:18" ht="22.5" hidden="1" customHeight="1">
      <c r="A2032" s="16" t="s">
        <v>156</v>
      </c>
      <c r="B2032" s="14">
        <v>795</v>
      </c>
      <c r="C2032" s="15" t="s">
        <v>54</v>
      </c>
      <c r="D2032" s="15" t="s">
        <v>123</v>
      </c>
      <c r="E2032" s="15" t="s">
        <v>624</v>
      </c>
      <c r="F2032" s="15" t="s">
        <v>157</v>
      </c>
      <c r="G2032" s="74">
        <f>G2033</f>
        <v>0</v>
      </c>
      <c r="H2032" s="74">
        <f t="shared" ref="H2032:I2032" si="536">H2033</f>
        <v>0</v>
      </c>
      <c r="I2032" s="74">
        <f t="shared" si="536"/>
        <v>0</v>
      </c>
      <c r="J2032" s="208"/>
      <c r="K2032" s="73"/>
      <c r="L2032" s="73"/>
      <c r="M2032" s="73"/>
      <c r="N2032" s="73"/>
      <c r="O2032" s="73"/>
      <c r="P2032" s="73"/>
      <c r="Q2032" s="73"/>
      <c r="R2032" s="73"/>
    </row>
    <row r="2033" spans="1:18" ht="16.5" hidden="1" customHeight="1">
      <c r="A2033" s="16" t="s">
        <v>178</v>
      </c>
      <c r="B2033" s="14">
        <v>795</v>
      </c>
      <c r="C2033" s="15" t="s">
        <v>54</v>
      </c>
      <c r="D2033" s="15" t="s">
        <v>123</v>
      </c>
      <c r="E2033" s="15" t="s">
        <v>624</v>
      </c>
      <c r="F2033" s="15" t="s">
        <v>179</v>
      </c>
      <c r="G2033" s="74"/>
      <c r="H2033" s="118"/>
      <c r="I2033" s="118"/>
      <c r="J2033" s="282"/>
      <c r="K2033" s="73"/>
      <c r="L2033" s="73"/>
      <c r="M2033" s="73"/>
      <c r="N2033" s="73"/>
      <c r="O2033" s="73"/>
      <c r="P2033" s="73"/>
      <c r="Q2033" s="73"/>
      <c r="R2033" s="73"/>
    </row>
    <row r="2034" spans="1:18" ht="18.75" customHeight="1">
      <c r="A2034" s="16" t="s">
        <v>87</v>
      </c>
      <c r="B2034" s="14">
        <v>795</v>
      </c>
      <c r="C2034" s="15" t="s">
        <v>54</v>
      </c>
      <c r="D2034" s="15" t="s">
        <v>88</v>
      </c>
      <c r="E2034" s="15"/>
      <c r="F2034" s="14"/>
      <c r="G2034" s="74">
        <f>G2035</f>
        <v>86909.92</v>
      </c>
      <c r="H2034" s="74">
        <f t="shared" ref="H2034:I2035" si="537">H2035</f>
        <v>0</v>
      </c>
      <c r="I2034" s="74">
        <f t="shared" si="537"/>
        <v>0</v>
      </c>
      <c r="J2034" s="208"/>
      <c r="K2034" s="208"/>
      <c r="L2034" s="208"/>
      <c r="M2034" s="208"/>
      <c r="N2034" s="208"/>
      <c r="O2034" s="208"/>
      <c r="P2034" s="73"/>
      <c r="Q2034" s="73"/>
      <c r="R2034" s="73"/>
    </row>
    <row r="2035" spans="1:18" ht="54" customHeight="1">
      <c r="A2035" s="16" t="s">
        <v>495</v>
      </c>
      <c r="B2035" s="14">
        <v>795</v>
      </c>
      <c r="C2035" s="15" t="s">
        <v>54</v>
      </c>
      <c r="D2035" s="15" t="s">
        <v>88</v>
      </c>
      <c r="E2035" s="15" t="s">
        <v>296</v>
      </c>
      <c r="F2035" s="15"/>
      <c r="G2035" s="74">
        <f>G2036</f>
        <v>86909.92</v>
      </c>
      <c r="H2035" s="74">
        <f t="shared" si="537"/>
        <v>0</v>
      </c>
      <c r="I2035" s="74">
        <f t="shared" si="537"/>
        <v>0</v>
      </c>
      <c r="J2035" s="208"/>
      <c r="K2035" s="73"/>
      <c r="L2035" s="73"/>
      <c r="M2035" s="73"/>
      <c r="N2035" s="73"/>
      <c r="O2035" s="73"/>
      <c r="P2035" s="73"/>
      <c r="Q2035" s="73"/>
      <c r="R2035" s="73"/>
    </row>
    <row r="2036" spans="1:18" ht="35.25" customHeight="1">
      <c r="A2036" s="37" t="s">
        <v>76</v>
      </c>
      <c r="B2036" s="14">
        <v>795</v>
      </c>
      <c r="C2036" s="15" t="s">
        <v>54</v>
      </c>
      <c r="D2036" s="15" t="s">
        <v>88</v>
      </c>
      <c r="E2036" s="15" t="s">
        <v>283</v>
      </c>
      <c r="F2036" s="15"/>
      <c r="G2036" s="74">
        <f>G2037</f>
        <v>86909.92</v>
      </c>
      <c r="H2036" s="8">
        <v>0</v>
      </c>
      <c r="I2036" s="8">
        <v>0</v>
      </c>
      <c r="J2036" s="283"/>
      <c r="K2036" s="73"/>
      <c r="L2036" s="73"/>
      <c r="M2036" s="73"/>
      <c r="N2036" s="73"/>
      <c r="O2036" s="73"/>
      <c r="P2036" s="73"/>
      <c r="Q2036" s="73"/>
      <c r="R2036" s="73"/>
    </row>
    <row r="2037" spans="1:18" ht="30.75" customHeight="1">
      <c r="A2037" s="16" t="s">
        <v>457</v>
      </c>
      <c r="B2037" s="14">
        <v>795</v>
      </c>
      <c r="C2037" s="15" t="s">
        <v>54</v>
      </c>
      <c r="D2037" s="15" t="s">
        <v>88</v>
      </c>
      <c r="E2037" s="15" t="s">
        <v>283</v>
      </c>
      <c r="F2037" s="15" t="s">
        <v>37</v>
      </c>
      <c r="G2037" s="74">
        <f>G2038</f>
        <v>86909.92</v>
      </c>
      <c r="H2037" s="8">
        <v>0</v>
      </c>
      <c r="I2037" s="8">
        <v>0</v>
      </c>
      <c r="J2037" s="283"/>
      <c r="K2037" s="73"/>
      <c r="L2037" s="73"/>
      <c r="M2037" s="73"/>
      <c r="N2037" s="73"/>
      <c r="O2037" s="73"/>
      <c r="P2037" s="73"/>
      <c r="Q2037" s="73"/>
      <c r="R2037" s="73"/>
    </row>
    <row r="2038" spans="1:18" ht="38.25" customHeight="1">
      <c r="A2038" s="16" t="s">
        <v>38</v>
      </c>
      <c r="B2038" s="14">
        <v>795</v>
      </c>
      <c r="C2038" s="15" t="s">
        <v>54</v>
      </c>
      <c r="D2038" s="15" t="s">
        <v>88</v>
      </c>
      <c r="E2038" s="15" t="s">
        <v>283</v>
      </c>
      <c r="F2038" s="15" t="s">
        <v>39</v>
      </c>
      <c r="G2038" s="74">
        <f>69040.92+17869</f>
        <v>86909.92</v>
      </c>
      <c r="H2038" s="8">
        <v>0</v>
      </c>
      <c r="I2038" s="8">
        <v>0</v>
      </c>
      <c r="J2038" s="283"/>
      <c r="K2038" s="73"/>
      <c r="L2038" s="73"/>
      <c r="M2038" s="73"/>
      <c r="N2038" s="73"/>
      <c r="O2038" s="73"/>
      <c r="P2038" s="73"/>
      <c r="Q2038" s="73"/>
      <c r="R2038" s="73"/>
    </row>
    <row r="2039" spans="1:18">
      <c r="A2039" s="54" t="s">
        <v>347</v>
      </c>
      <c r="B2039" s="35">
        <v>795</v>
      </c>
      <c r="C2039" s="7" t="s">
        <v>173</v>
      </c>
      <c r="D2039" s="7"/>
      <c r="E2039" s="7"/>
      <c r="F2039" s="7"/>
      <c r="G2039" s="38">
        <f>G2259+G2153+G2379+G2402+G2040+G2107+G2180+G2065+G2073</f>
        <v>624382.71</v>
      </c>
      <c r="H2039" s="38">
        <f>H2259+H2153+H2379+H2402+H2040+H2107+H2180</f>
        <v>0</v>
      </c>
      <c r="I2039" s="38">
        <f>I2259+I2153+I2379+I2402+I2040+I2107+I2180</f>
        <v>0</v>
      </c>
      <c r="J2039" s="284"/>
      <c r="K2039" s="73"/>
      <c r="L2039" s="73"/>
      <c r="M2039" s="73"/>
      <c r="N2039" s="73"/>
      <c r="O2039" s="73"/>
      <c r="P2039" s="285"/>
      <c r="Q2039" s="285"/>
      <c r="R2039" s="73"/>
    </row>
    <row r="2040" spans="1:18">
      <c r="A2040" s="55" t="s">
        <v>174</v>
      </c>
      <c r="B2040" s="14">
        <v>795</v>
      </c>
      <c r="C2040" s="10" t="s">
        <v>173</v>
      </c>
      <c r="D2040" s="10" t="s">
        <v>19</v>
      </c>
      <c r="E2040" s="7"/>
      <c r="F2040" s="7"/>
      <c r="G2040" s="27">
        <f>G2041+G2055</f>
        <v>351888.70999999996</v>
      </c>
      <c r="H2040" s="27">
        <f>H2041+H2086</f>
        <v>0</v>
      </c>
      <c r="I2040" s="27">
        <f>I2041+I2086</f>
        <v>0</v>
      </c>
      <c r="J2040" s="286"/>
      <c r="K2040" s="286"/>
      <c r="L2040" s="286"/>
      <c r="M2040" s="286"/>
      <c r="N2040" s="286"/>
      <c r="O2040" s="286"/>
      <c r="P2040" s="73"/>
      <c r="Q2040" s="73"/>
      <c r="R2040" s="73"/>
    </row>
    <row r="2041" spans="1:18" ht="51">
      <c r="A2041" s="16" t="s">
        <v>495</v>
      </c>
      <c r="B2041" s="14">
        <v>795</v>
      </c>
      <c r="C2041" s="15" t="s">
        <v>173</v>
      </c>
      <c r="D2041" s="15" t="s">
        <v>19</v>
      </c>
      <c r="E2041" s="15" t="s">
        <v>296</v>
      </c>
      <c r="F2041" s="15"/>
      <c r="G2041" s="74">
        <f>G2049+G2052</f>
        <v>241888.71</v>
      </c>
      <c r="H2041" s="74">
        <f>H2044+H2048+H2051+H2085+H2080</f>
        <v>0</v>
      </c>
      <c r="I2041" s="74">
        <f>I2044+I2048+I2051+I2085+I2080</f>
        <v>0</v>
      </c>
      <c r="J2041" s="208"/>
      <c r="K2041" s="73"/>
      <c r="L2041" s="73"/>
      <c r="M2041" s="73"/>
      <c r="N2041" s="73"/>
      <c r="O2041" s="73"/>
      <c r="P2041" s="73"/>
      <c r="Q2041" s="73"/>
      <c r="R2041" s="73"/>
    </row>
    <row r="2042" spans="1:18" s="18" customFormat="1" ht="20.25" hidden="1" customHeight="1">
      <c r="A2042" s="16" t="s">
        <v>85</v>
      </c>
      <c r="B2042" s="14">
        <v>795</v>
      </c>
      <c r="C2042" s="15" t="s">
        <v>173</v>
      </c>
      <c r="D2042" s="15" t="s">
        <v>19</v>
      </c>
      <c r="E2042" s="15" t="s">
        <v>84</v>
      </c>
      <c r="F2042" s="15"/>
      <c r="G2042" s="74">
        <f t="shared" ref="G2042:I2043" si="538">G2043</f>
        <v>0</v>
      </c>
      <c r="H2042" s="74">
        <f t="shared" si="538"/>
        <v>0</v>
      </c>
      <c r="I2042" s="74">
        <f t="shared" si="538"/>
        <v>0</v>
      </c>
      <c r="J2042" s="208"/>
      <c r="K2042" s="216"/>
      <c r="L2042" s="216"/>
      <c r="M2042" s="216"/>
      <c r="N2042" s="216"/>
      <c r="O2042" s="216"/>
      <c r="P2042" s="216"/>
      <c r="Q2042" s="216"/>
      <c r="R2042" s="216"/>
    </row>
    <row r="2043" spans="1:18" ht="30.75" hidden="1" customHeight="1">
      <c r="A2043" s="16" t="s">
        <v>36</v>
      </c>
      <c r="B2043" s="14">
        <v>795</v>
      </c>
      <c r="C2043" s="15" t="s">
        <v>173</v>
      </c>
      <c r="D2043" s="15" t="s">
        <v>19</v>
      </c>
      <c r="E2043" s="15" t="s">
        <v>84</v>
      </c>
      <c r="F2043" s="15" t="s">
        <v>37</v>
      </c>
      <c r="G2043" s="74">
        <f t="shared" si="538"/>
        <v>0</v>
      </c>
      <c r="H2043" s="74">
        <f t="shared" si="538"/>
        <v>0</v>
      </c>
      <c r="I2043" s="74">
        <f t="shared" si="538"/>
        <v>0</v>
      </c>
      <c r="J2043" s="208"/>
      <c r="K2043" s="73"/>
      <c r="L2043" s="73"/>
      <c r="M2043" s="73"/>
      <c r="N2043" s="73"/>
      <c r="O2043" s="73"/>
      <c r="P2043" s="73"/>
      <c r="Q2043" s="73"/>
      <c r="R2043" s="73"/>
    </row>
    <row r="2044" spans="1:18" s="18" customFormat="1" ht="34.5" hidden="1" customHeight="1">
      <c r="A2044" s="16" t="s">
        <v>38</v>
      </c>
      <c r="B2044" s="14">
        <v>795</v>
      </c>
      <c r="C2044" s="15" t="s">
        <v>173</v>
      </c>
      <c r="D2044" s="15" t="s">
        <v>19</v>
      </c>
      <c r="E2044" s="15" t="s">
        <v>84</v>
      </c>
      <c r="F2044" s="15" t="s">
        <v>39</v>
      </c>
      <c r="G2044" s="74"/>
      <c r="H2044" s="74"/>
      <c r="I2044" s="74"/>
      <c r="J2044" s="208"/>
      <c r="K2044" s="216"/>
      <c r="L2044" s="216"/>
      <c r="M2044" s="216"/>
      <c r="N2044" s="216"/>
      <c r="O2044" s="216"/>
      <c r="P2044" s="216"/>
      <c r="Q2044" s="216"/>
      <c r="R2044" s="216"/>
    </row>
    <row r="2045" spans="1:18" s="3" customFormat="1" ht="52.5" hidden="1" customHeight="1">
      <c r="A2045" s="16"/>
      <c r="B2045" s="14">
        <v>795</v>
      </c>
      <c r="C2045" s="15"/>
      <c r="D2045" s="15"/>
      <c r="E2045" s="15"/>
      <c r="F2045" s="15"/>
      <c r="G2045" s="74"/>
      <c r="H2045" s="74"/>
      <c r="I2045" s="74"/>
      <c r="J2045" s="208"/>
      <c r="K2045" s="63"/>
      <c r="L2045" s="63"/>
      <c r="M2045" s="63"/>
      <c r="N2045" s="63"/>
      <c r="O2045" s="63"/>
      <c r="P2045" s="63"/>
      <c r="Q2045" s="63"/>
      <c r="R2045" s="63"/>
    </row>
    <row r="2046" spans="1:18" s="18" customFormat="1" ht="63" hidden="1" customHeight="1">
      <c r="A2046" s="16" t="s">
        <v>81</v>
      </c>
      <c r="B2046" s="14">
        <v>795</v>
      </c>
      <c r="C2046" s="15" t="s">
        <v>173</v>
      </c>
      <c r="D2046" s="15" t="s">
        <v>19</v>
      </c>
      <c r="E2046" s="15" t="s">
        <v>80</v>
      </c>
      <c r="F2046" s="15"/>
      <c r="G2046" s="74">
        <f t="shared" ref="G2046:I2047" si="539">G2047</f>
        <v>0</v>
      </c>
      <c r="H2046" s="74">
        <f t="shared" si="539"/>
        <v>0</v>
      </c>
      <c r="I2046" s="74">
        <f t="shared" si="539"/>
        <v>0</v>
      </c>
      <c r="J2046" s="208"/>
      <c r="K2046" s="216"/>
      <c r="L2046" s="216"/>
      <c r="M2046" s="216"/>
      <c r="N2046" s="216"/>
      <c r="O2046" s="216"/>
      <c r="P2046" s="216"/>
      <c r="Q2046" s="216"/>
      <c r="R2046" s="216"/>
    </row>
    <row r="2047" spans="1:18" ht="30.75" hidden="1" customHeight="1">
      <c r="A2047" s="16" t="s">
        <v>36</v>
      </c>
      <c r="B2047" s="14">
        <v>795</v>
      </c>
      <c r="C2047" s="15" t="s">
        <v>173</v>
      </c>
      <c r="D2047" s="15" t="s">
        <v>19</v>
      </c>
      <c r="E2047" s="15" t="s">
        <v>80</v>
      </c>
      <c r="F2047" s="15" t="s">
        <v>37</v>
      </c>
      <c r="G2047" s="74">
        <f t="shared" si="539"/>
        <v>0</v>
      </c>
      <c r="H2047" s="74">
        <f t="shared" si="539"/>
        <v>0</v>
      </c>
      <c r="I2047" s="74">
        <f t="shared" si="539"/>
        <v>0</v>
      </c>
      <c r="J2047" s="208"/>
      <c r="K2047" s="73"/>
      <c r="L2047" s="73"/>
      <c r="M2047" s="73"/>
      <c r="N2047" s="73"/>
      <c r="O2047" s="73"/>
      <c r="P2047" s="73"/>
      <c r="Q2047" s="73"/>
      <c r="R2047" s="73"/>
    </row>
    <row r="2048" spans="1:18" s="18" customFormat="1" ht="34.5" hidden="1" customHeight="1">
      <c r="A2048" s="16" t="s">
        <v>38</v>
      </c>
      <c r="B2048" s="14">
        <v>795</v>
      </c>
      <c r="C2048" s="15" t="s">
        <v>173</v>
      </c>
      <c r="D2048" s="15" t="s">
        <v>19</v>
      </c>
      <c r="E2048" s="15" t="s">
        <v>80</v>
      </c>
      <c r="F2048" s="15" t="s">
        <v>39</v>
      </c>
      <c r="G2048" s="74"/>
      <c r="H2048" s="74"/>
      <c r="I2048" s="74"/>
      <c r="J2048" s="208"/>
      <c r="K2048" s="216"/>
      <c r="L2048" s="216"/>
      <c r="M2048" s="216"/>
      <c r="N2048" s="216"/>
      <c r="O2048" s="216"/>
      <c r="P2048" s="216"/>
      <c r="Q2048" s="216"/>
      <c r="R2048" s="216"/>
    </row>
    <row r="2049" spans="1:18" s="18" customFormat="1" ht="35.25" customHeight="1">
      <c r="A2049" s="16" t="s">
        <v>85</v>
      </c>
      <c r="B2049" s="14">
        <v>795</v>
      </c>
      <c r="C2049" s="15" t="s">
        <v>173</v>
      </c>
      <c r="D2049" s="15" t="s">
        <v>19</v>
      </c>
      <c r="E2049" s="15" t="s">
        <v>84</v>
      </c>
      <c r="F2049" s="15"/>
      <c r="G2049" s="74">
        <f t="shared" ref="G2049:I2053" si="540">G2050</f>
        <v>38764.49</v>
      </c>
      <c r="H2049" s="74">
        <f t="shared" si="540"/>
        <v>0</v>
      </c>
      <c r="I2049" s="74">
        <f t="shared" si="540"/>
        <v>0</v>
      </c>
      <c r="J2049" s="208"/>
      <c r="K2049" s="216"/>
      <c r="L2049" s="216"/>
      <c r="M2049" s="216"/>
      <c r="N2049" s="216"/>
      <c r="O2049" s="216"/>
      <c r="P2049" s="216"/>
      <c r="Q2049" s="216"/>
      <c r="R2049" s="216"/>
    </row>
    <row r="2050" spans="1:18" ht="35.25" customHeight="1">
      <c r="A2050" s="16" t="s">
        <v>36</v>
      </c>
      <c r="B2050" s="14">
        <v>795</v>
      </c>
      <c r="C2050" s="15" t="s">
        <v>173</v>
      </c>
      <c r="D2050" s="15" t="s">
        <v>19</v>
      </c>
      <c r="E2050" s="15" t="s">
        <v>84</v>
      </c>
      <c r="F2050" s="15" t="s">
        <v>37</v>
      </c>
      <c r="G2050" s="74">
        <f t="shared" si="540"/>
        <v>38764.49</v>
      </c>
      <c r="H2050" s="74">
        <f t="shared" si="540"/>
        <v>0</v>
      </c>
      <c r="I2050" s="74">
        <f t="shared" si="540"/>
        <v>0</v>
      </c>
      <c r="J2050" s="208"/>
      <c r="K2050" s="73"/>
      <c r="L2050" s="73"/>
      <c r="M2050" s="73"/>
      <c r="N2050" s="73"/>
      <c r="O2050" s="73"/>
      <c r="P2050" s="73"/>
      <c r="Q2050" s="73"/>
      <c r="R2050" s="73"/>
    </row>
    <row r="2051" spans="1:18" s="18" customFormat="1" ht="35.25" customHeight="1">
      <c r="A2051" s="16" t="s">
        <v>38</v>
      </c>
      <c r="B2051" s="14">
        <v>795</v>
      </c>
      <c r="C2051" s="15" t="s">
        <v>173</v>
      </c>
      <c r="D2051" s="15" t="s">
        <v>19</v>
      </c>
      <c r="E2051" s="15" t="s">
        <v>84</v>
      </c>
      <c r="F2051" s="15" t="s">
        <v>39</v>
      </c>
      <c r="G2051" s="74">
        <v>38764.49</v>
      </c>
      <c r="H2051" s="74">
        <v>0</v>
      </c>
      <c r="I2051" s="74">
        <v>0</v>
      </c>
      <c r="J2051" s="208"/>
      <c r="K2051" s="216"/>
      <c r="L2051" s="216"/>
      <c r="M2051" s="216"/>
      <c r="N2051" s="216"/>
      <c r="O2051" s="216"/>
      <c r="P2051" s="216"/>
      <c r="Q2051" s="216"/>
      <c r="R2051" s="216"/>
    </row>
    <row r="2052" spans="1:18" s="18" customFormat="1" ht="60.75" customHeight="1">
      <c r="A2052" s="16" t="s">
        <v>81</v>
      </c>
      <c r="B2052" s="14">
        <v>795</v>
      </c>
      <c r="C2052" s="15" t="s">
        <v>173</v>
      </c>
      <c r="D2052" s="15" t="s">
        <v>19</v>
      </c>
      <c r="E2052" s="15" t="s">
        <v>80</v>
      </c>
      <c r="F2052" s="15"/>
      <c r="G2052" s="74">
        <f t="shared" si="540"/>
        <v>203124.22</v>
      </c>
      <c r="H2052" s="74">
        <f t="shared" si="540"/>
        <v>0</v>
      </c>
      <c r="I2052" s="74">
        <f t="shared" si="540"/>
        <v>0</v>
      </c>
      <c r="J2052" s="208"/>
      <c r="K2052" s="216"/>
      <c r="L2052" s="216"/>
      <c r="M2052" s="216"/>
      <c r="N2052" s="216"/>
      <c r="O2052" s="216"/>
      <c r="P2052" s="216"/>
      <c r="Q2052" s="216"/>
      <c r="R2052" s="216"/>
    </row>
    <row r="2053" spans="1:18" ht="35.25" customHeight="1">
      <c r="A2053" s="16" t="s">
        <v>36</v>
      </c>
      <c r="B2053" s="14">
        <v>795</v>
      </c>
      <c r="C2053" s="15" t="s">
        <v>173</v>
      </c>
      <c r="D2053" s="15" t="s">
        <v>19</v>
      </c>
      <c r="E2053" s="15" t="s">
        <v>80</v>
      </c>
      <c r="F2053" s="15" t="s">
        <v>37</v>
      </c>
      <c r="G2053" s="74">
        <f t="shared" si="540"/>
        <v>203124.22</v>
      </c>
      <c r="H2053" s="74">
        <f t="shared" si="540"/>
        <v>0</v>
      </c>
      <c r="I2053" s="74">
        <f t="shared" si="540"/>
        <v>0</v>
      </c>
      <c r="J2053" s="208"/>
      <c r="K2053" s="73"/>
      <c r="L2053" s="73"/>
      <c r="M2053" s="73"/>
      <c r="N2053" s="73"/>
      <c r="O2053" s="73"/>
      <c r="P2053" s="73"/>
      <c r="Q2053" s="73"/>
      <c r="R2053" s="73"/>
    </row>
    <row r="2054" spans="1:18" s="18" customFormat="1" ht="35.25" customHeight="1">
      <c r="A2054" s="16" t="s">
        <v>38</v>
      </c>
      <c r="B2054" s="14">
        <v>795</v>
      </c>
      <c r="C2054" s="15" t="s">
        <v>173</v>
      </c>
      <c r="D2054" s="15" t="s">
        <v>19</v>
      </c>
      <c r="E2054" s="15" t="s">
        <v>80</v>
      </c>
      <c r="F2054" s="15" t="s">
        <v>39</v>
      </c>
      <c r="G2054" s="74">
        <v>203124.22</v>
      </c>
      <c r="H2054" s="74">
        <v>0</v>
      </c>
      <c r="I2054" s="74">
        <v>0</v>
      </c>
      <c r="J2054" s="208"/>
      <c r="K2054" s="216"/>
      <c r="L2054" s="216"/>
      <c r="M2054" s="216"/>
      <c r="N2054" s="216"/>
      <c r="O2054" s="216"/>
      <c r="P2054" s="216"/>
      <c r="Q2054" s="216"/>
      <c r="R2054" s="216"/>
    </row>
    <row r="2055" spans="1:18" s="18" customFormat="1" ht="51">
      <c r="A2055" s="16" t="s">
        <v>514</v>
      </c>
      <c r="B2055" s="14">
        <v>795</v>
      </c>
      <c r="C2055" s="10" t="s">
        <v>173</v>
      </c>
      <c r="D2055" s="10" t="s">
        <v>19</v>
      </c>
      <c r="E2055" s="15" t="s">
        <v>214</v>
      </c>
      <c r="F2055" s="15"/>
      <c r="G2055" s="74">
        <f>G2062</f>
        <v>110000</v>
      </c>
      <c r="H2055" s="74">
        <f>H2056+H2062+H2059+H2081+H2086</f>
        <v>0</v>
      </c>
      <c r="I2055" s="74">
        <f>I2056+I2062+I2059+I2081+I2086</f>
        <v>0</v>
      </c>
      <c r="J2055" s="208"/>
      <c r="K2055" s="216"/>
      <c r="L2055" s="216"/>
      <c r="M2055" s="216"/>
      <c r="N2055" s="216"/>
      <c r="O2055" s="216"/>
      <c r="P2055" s="216"/>
      <c r="Q2055" s="216"/>
      <c r="R2055" s="216"/>
    </row>
    <row r="2056" spans="1:18" s="18" customFormat="1" ht="89.25" hidden="1">
      <c r="A2056" s="16" t="s">
        <v>439</v>
      </c>
      <c r="B2056" s="14">
        <v>795</v>
      </c>
      <c r="C2056" s="10" t="s">
        <v>173</v>
      </c>
      <c r="D2056" s="10" t="s">
        <v>19</v>
      </c>
      <c r="E2056" s="15" t="s">
        <v>525</v>
      </c>
      <c r="F2056" s="15"/>
      <c r="G2056" s="74">
        <f>G2057</f>
        <v>0</v>
      </c>
      <c r="H2056" s="74">
        <f t="shared" ref="H2056:I2060" si="541">H2057</f>
        <v>0</v>
      </c>
      <c r="I2056" s="74">
        <f t="shared" si="541"/>
        <v>0</v>
      </c>
      <c r="J2056" s="208"/>
      <c r="K2056" s="216"/>
      <c r="L2056" s="216"/>
      <c r="M2056" s="216"/>
      <c r="N2056" s="216"/>
      <c r="O2056" s="216"/>
      <c r="P2056" s="216"/>
      <c r="Q2056" s="216"/>
      <c r="R2056" s="216"/>
    </row>
    <row r="2057" spans="1:18" s="18" customFormat="1" ht="23.25" hidden="1" customHeight="1">
      <c r="A2057" s="16" t="s">
        <v>63</v>
      </c>
      <c r="B2057" s="14">
        <v>795</v>
      </c>
      <c r="C2057" s="10" t="s">
        <v>173</v>
      </c>
      <c r="D2057" s="10" t="s">
        <v>19</v>
      </c>
      <c r="E2057" s="15" t="s">
        <v>525</v>
      </c>
      <c r="F2057" s="15" t="s">
        <v>64</v>
      </c>
      <c r="G2057" s="74">
        <f>G2058</f>
        <v>0</v>
      </c>
      <c r="H2057" s="74">
        <f t="shared" si="541"/>
        <v>0</v>
      </c>
      <c r="I2057" s="74">
        <f t="shared" si="541"/>
        <v>0</v>
      </c>
      <c r="J2057" s="208"/>
      <c r="K2057" s="216"/>
      <c r="L2057" s="216"/>
      <c r="M2057" s="216"/>
      <c r="N2057" s="216"/>
      <c r="O2057" s="216"/>
      <c r="P2057" s="216"/>
      <c r="Q2057" s="216"/>
      <c r="R2057" s="216"/>
    </row>
    <row r="2058" spans="1:18" s="18" customFormat="1" ht="20.25" hidden="1" customHeight="1">
      <c r="A2058" s="50" t="s">
        <v>144</v>
      </c>
      <c r="B2058" s="14">
        <v>795</v>
      </c>
      <c r="C2058" s="10" t="s">
        <v>173</v>
      </c>
      <c r="D2058" s="10" t="s">
        <v>19</v>
      </c>
      <c r="E2058" s="15" t="s">
        <v>525</v>
      </c>
      <c r="F2058" s="15" t="s">
        <v>67</v>
      </c>
      <c r="G2058" s="74"/>
      <c r="H2058" s="74"/>
      <c r="I2058" s="74"/>
      <c r="J2058" s="208"/>
      <c r="K2058" s="216"/>
      <c r="L2058" s="216"/>
      <c r="M2058" s="216"/>
      <c r="N2058" s="216"/>
      <c r="O2058" s="216"/>
      <c r="P2058" s="216"/>
      <c r="Q2058" s="216"/>
      <c r="R2058" s="216"/>
    </row>
    <row r="2059" spans="1:18" s="18" customFormat="1" ht="76.5" hidden="1">
      <c r="A2059" s="16" t="s">
        <v>440</v>
      </c>
      <c r="B2059" s="14">
        <v>795</v>
      </c>
      <c r="C2059" s="10" t="s">
        <v>173</v>
      </c>
      <c r="D2059" s="10" t="s">
        <v>19</v>
      </c>
      <c r="E2059" s="15" t="s">
        <v>526</v>
      </c>
      <c r="F2059" s="15"/>
      <c r="G2059" s="74">
        <f>G2060</f>
        <v>0</v>
      </c>
      <c r="H2059" s="74">
        <f t="shared" si="541"/>
        <v>0</v>
      </c>
      <c r="I2059" s="74">
        <f t="shared" si="541"/>
        <v>0</v>
      </c>
      <c r="J2059" s="208"/>
      <c r="K2059" s="216"/>
      <c r="L2059" s="216"/>
      <c r="M2059" s="216"/>
      <c r="N2059" s="216"/>
      <c r="O2059" s="216"/>
      <c r="P2059" s="216"/>
      <c r="Q2059" s="216"/>
      <c r="R2059" s="216"/>
    </row>
    <row r="2060" spans="1:18" s="18" customFormat="1" ht="22.5" hidden="1" customHeight="1">
      <c r="A2060" s="16" t="s">
        <v>63</v>
      </c>
      <c r="B2060" s="14">
        <v>795</v>
      </c>
      <c r="C2060" s="10" t="s">
        <v>173</v>
      </c>
      <c r="D2060" s="10" t="s">
        <v>19</v>
      </c>
      <c r="E2060" s="15" t="s">
        <v>526</v>
      </c>
      <c r="F2060" s="15" t="s">
        <v>64</v>
      </c>
      <c r="G2060" s="74">
        <f>G2061</f>
        <v>0</v>
      </c>
      <c r="H2060" s="74">
        <f t="shared" si="541"/>
        <v>0</v>
      </c>
      <c r="I2060" s="74">
        <f t="shared" si="541"/>
        <v>0</v>
      </c>
      <c r="J2060" s="208"/>
      <c r="K2060" s="216"/>
      <c r="L2060" s="216"/>
      <c r="M2060" s="216"/>
      <c r="N2060" s="216"/>
      <c r="O2060" s="216"/>
      <c r="P2060" s="216"/>
      <c r="Q2060" s="216"/>
      <c r="R2060" s="216"/>
    </row>
    <row r="2061" spans="1:18" s="18" customFormat="1" ht="17.25" hidden="1" customHeight="1">
      <c r="A2061" s="50" t="s">
        <v>144</v>
      </c>
      <c r="B2061" s="14">
        <v>795</v>
      </c>
      <c r="C2061" s="10" t="s">
        <v>173</v>
      </c>
      <c r="D2061" s="10" t="s">
        <v>19</v>
      </c>
      <c r="E2061" s="15" t="s">
        <v>526</v>
      </c>
      <c r="F2061" s="15" t="s">
        <v>67</v>
      </c>
      <c r="G2061" s="74"/>
      <c r="H2061" s="74"/>
      <c r="I2061" s="74"/>
      <c r="J2061" s="208"/>
      <c r="K2061" s="216"/>
      <c r="L2061" s="216"/>
      <c r="M2061" s="216"/>
      <c r="N2061" s="216"/>
      <c r="O2061" s="216"/>
      <c r="P2061" s="216"/>
      <c r="Q2061" s="216"/>
      <c r="R2061" s="216"/>
    </row>
    <row r="2062" spans="1:18" s="46" customFormat="1" ht="48.75" customHeight="1">
      <c r="A2062" s="16" t="s">
        <v>424</v>
      </c>
      <c r="B2062" s="14">
        <v>795</v>
      </c>
      <c r="C2062" s="10" t="s">
        <v>173</v>
      </c>
      <c r="D2062" s="10" t="s">
        <v>19</v>
      </c>
      <c r="E2062" s="15" t="s">
        <v>379</v>
      </c>
      <c r="F2062" s="15"/>
      <c r="G2062" s="74">
        <f>G2063</f>
        <v>110000</v>
      </c>
      <c r="H2062" s="74">
        <f t="shared" ref="G2062:I2063" si="542">H2063</f>
        <v>0</v>
      </c>
      <c r="I2062" s="74">
        <f t="shared" si="542"/>
        <v>0</v>
      </c>
      <c r="J2062" s="208"/>
      <c r="K2062" s="58"/>
      <c r="L2062" s="58"/>
      <c r="M2062" s="58"/>
      <c r="N2062" s="58"/>
      <c r="O2062" s="58"/>
      <c r="P2062" s="58"/>
      <c r="Q2062" s="58"/>
      <c r="R2062" s="58"/>
    </row>
    <row r="2063" spans="1:18" s="46" customFormat="1" ht="21" customHeight="1">
      <c r="A2063" s="16" t="s">
        <v>324</v>
      </c>
      <c r="B2063" s="14">
        <v>795</v>
      </c>
      <c r="C2063" s="10" t="s">
        <v>173</v>
      </c>
      <c r="D2063" s="10" t="s">
        <v>19</v>
      </c>
      <c r="E2063" s="15" t="s">
        <v>379</v>
      </c>
      <c r="F2063" s="15" t="s">
        <v>37</v>
      </c>
      <c r="G2063" s="74">
        <f t="shared" si="542"/>
        <v>110000</v>
      </c>
      <c r="H2063" s="74">
        <f t="shared" si="542"/>
        <v>0</v>
      </c>
      <c r="I2063" s="74">
        <f t="shared" si="542"/>
        <v>0</v>
      </c>
      <c r="J2063" s="208"/>
      <c r="K2063" s="58"/>
      <c r="L2063" s="58"/>
      <c r="M2063" s="58"/>
      <c r="N2063" s="58"/>
      <c r="O2063" s="58"/>
      <c r="P2063" s="58"/>
      <c r="Q2063" s="58"/>
      <c r="R2063" s="58"/>
    </row>
    <row r="2064" spans="1:18" s="46" customFormat="1" ht="28.5" customHeight="1">
      <c r="A2064" s="16" t="s">
        <v>38</v>
      </c>
      <c r="B2064" s="14">
        <v>795</v>
      </c>
      <c r="C2064" s="10" t="s">
        <v>173</v>
      </c>
      <c r="D2064" s="10" t="s">
        <v>19</v>
      </c>
      <c r="E2064" s="15" t="s">
        <v>379</v>
      </c>
      <c r="F2064" s="15" t="s">
        <v>39</v>
      </c>
      <c r="G2064" s="74">
        <v>110000</v>
      </c>
      <c r="H2064" s="74"/>
      <c r="I2064" s="74"/>
      <c r="J2064" s="208"/>
      <c r="K2064" s="58"/>
      <c r="L2064" s="58"/>
      <c r="M2064" s="58"/>
      <c r="N2064" s="58"/>
      <c r="O2064" s="58"/>
      <c r="P2064" s="58"/>
      <c r="Q2064" s="58"/>
      <c r="R2064" s="58"/>
    </row>
    <row r="2065" spans="1:18">
      <c r="A2065" s="13" t="s">
        <v>175</v>
      </c>
      <c r="B2065" s="14">
        <v>795</v>
      </c>
      <c r="C2065" s="15" t="s">
        <v>173</v>
      </c>
      <c r="D2065" s="15" t="s">
        <v>28</v>
      </c>
      <c r="E2065" s="15"/>
      <c r="F2065" s="15"/>
      <c r="G2065" s="74">
        <f>G2066</f>
        <v>271694</v>
      </c>
      <c r="H2065" s="74">
        <f t="shared" ref="H2065:I2065" si="543">H2066</f>
        <v>0</v>
      </c>
      <c r="I2065" s="74">
        <f t="shared" si="543"/>
        <v>0</v>
      </c>
      <c r="J2065" s="208"/>
      <c r="K2065" s="73"/>
      <c r="L2065" s="73"/>
      <c r="M2065" s="73"/>
      <c r="N2065" s="73"/>
      <c r="O2065" s="73"/>
      <c r="P2065" s="73"/>
      <c r="Q2065" s="73"/>
      <c r="R2065" s="73"/>
    </row>
    <row r="2066" spans="1:18" s="3" customFormat="1" ht="52.5" customHeight="1">
      <c r="A2066" s="16" t="s">
        <v>495</v>
      </c>
      <c r="B2066" s="14">
        <v>795</v>
      </c>
      <c r="C2066" s="15" t="s">
        <v>173</v>
      </c>
      <c r="D2066" s="15" t="s">
        <v>28</v>
      </c>
      <c r="E2066" s="15" t="s">
        <v>296</v>
      </c>
      <c r="F2066" s="15"/>
      <c r="G2066" s="74">
        <f>G2069+G2116+G2118+G2088+G2070</f>
        <v>271694</v>
      </c>
      <c r="H2066" s="74">
        <f>H2069+H2116+H2118+H2088</f>
        <v>0</v>
      </c>
      <c r="I2066" s="74">
        <f>I2069+I2116+I2118+I2088</f>
        <v>0</v>
      </c>
      <c r="J2066" s="208"/>
      <c r="K2066" s="63"/>
      <c r="L2066" s="63"/>
      <c r="M2066" s="63"/>
      <c r="N2066" s="63"/>
      <c r="O2066" s="63"/>
      <c r="P2066" s="63"/>
      <c r="Q2066" s="63"/>
      <c r="R2066" s="63"/>
    </row>
    <row r="2067" spans="1:18" ht="28.5" customHeight="1">
      <c r="A2067" s="16" t="s">
        <v>757</v>
      </c>
      <c r="B2067" s="14">
        <v>795</v>
      </c>
      <c r="C2067" s="15" t="s">
        <v>173</v>
      </c>
      <c r="D2067" s="15" t="s">
        <v>28</v>
      </c>
      <c r="E2067" s="15" t="s">
        <v>297</v>
      </c>
      <c r="F2067" s="15"/>
      <c r="G2067" s="74">
        <f>G2068</f>
        <v>224021</v>
      </c>
      <c r="H2067" s="74">
        <f t="shared" ref="G2067:I2071" si="544">H2068</f>
        <v>0</v>
      </c>
      <c r="I2067" s="74">
        <f t="shared" si="544"/>
        <v>0</v>
      </c>
      <c r="J2067" s="208"/>
      <c r="K2067" s="73"/>
      <c r="L2067" s="73"/>
      <c r="M2067" s="73"/>
      <c r="N2067" s="73"/>
      <c r="O2067" s="73"/>
      <c r="P2067" s="73"/>
      <c r="Q2067" s="73"/>
      <c r="R2067" s="73"/>
    </row>
    <row r="2068" spans="1:18" ht="25.5">
      <c r="A2068" s="16" t="s">
        <v>36</v>
      </c>
      <c r="B2068" s="14">
        <v>795</v>
      </c>
      <c r="C2068" s="15" t="s">
        <v>173</v>
      </c>
      <c r="D2068" s="15" t="s">
        <v>28</v>
      </c>
      <c r="E2068" s="15" t="s">
        <v>297</v>
      </c>
      <c r="F2068" s="15" t="s">
        <v>37</v>
      </c>
      <c r="G2068" s="74">
        <f t="shared" si="544"/>
        <v>224021</v>
      </c>
      <c r="H2068" s="74">
        <f t="shared" si="544"/>
        <v>0</v>
      </c>
      <c r="I2068" s="74">
        <f t="shared" si="544"/>
        <v>0</v>
      </c>
      <c r="J2068" s="208"/>
      <c r="K2068" s="73"/>
      <c r="L2068" s="73"/>
      <c r="M2068" s="73"/>
      <c r="N2068" s="73"/>
      <c r="O2068" s="73"/>
      <c r="P2068" s="73"/>
      <c r="Q2068" s="73"/>
      <c r="R2068" s="73"/>
    </row>
    <row r="2069" spans="1:18" ht="25.5">
      <c r="A2069" s="16" t="s">
        <v>38</v>
      </c>
      <c r="B2069" s="14">
        <v>795</v>
      </c>
      <c r="C2069" s="15" t="s">
        <v>173</v>
      </c>
      <c r="D2069" s="15" t="s">
        <v>28</v>
      </c>
      <c r="E2069" s="15" t="s">
        <v>297</v>
      </c>
      <c r="F2069" s="15" t="s">
        <v>39</v>
      </c>
      <c r="G2069" s="74">
        <v>224021</v>
      </c>
      <c r="H2069" s="74">
        <v>0</v>
      </c>
      <c r="I2069" s="74">
        <v>0</v>
      </c>
      <c r="J2069" s="208"/>
      <c r="K2069" s="73"/>
      <c r="L2069" s="73"/>
      <c r="M2069" s="73"/>
      <c r="N2069" s="73"/>
      <c r="O2069" s="73"/>
      <c r="P2069" s="73"/>
      <c r="Q2069" s="73"/>
      <c r="R2069" s="73"/>
    </row>
    <row r="2070" spans="1:18" ht="28.5" customHeight="1">
      <c r="A2070" s="16" t="s">
        <v>536</v>
      </c>
      <c r="B2070" s="14">
        <v>795</v>
      </c>
      <c r="C2070" s="15" t="s">
        <v>173</v>
      </c>
      <c r="D2070" s="15" t="s">
        <v>28</v>
      </c>
      <c r="E2070" s="15" t="s">
        <v>535</v>
      </c>
      <c r="F2070" s="15"/>
      <c r="G2070" s="74">
        <f>G2071</f>
        <v>47673</v>
      </c>
      <c r="H2070" s="74">
        <f t="shared" si="544"/>
        <v>0</v>
      </c>
      <c r="I2070" s="74">
        <f t="shared" si="544"/>
        <v>0</v>
      </c>
      <c r="J2070" s="208"/>
      <c r="K2070" s="73"/>
      <c r="L2070" s="73"/>
      <c r="M2070" s="73"/>
      <c r="N2070" s="73"/>
      <c r="O2070" s="73"/>
      <c r="P2070" s="73"/>
      <c r="Q2070" s="73"/>
      <c r="R2070" s="73"/>
    </row>
    <row r="2071" spans="1:18" ht="25.5">
      <c r="A2071" s="16" t="s">
        <v>36</v>
      </c>
      <c r="B2071" s="14">
        <v>795</v>
      </c>
      <c r="C2071" s="15" t="s">
        <v>173</v>
      </c>
      <c r="D2071" s="15" t="s">
        <v>28</v>
      </c>
      <c r="E2071" s="15" t="s">
        <v>535</v>
      </c>
      <c r="F2071" s="15" t="s">
        <v>37</v>
      </c>
      <c r="G2071" s="74">
        <f t="shared" si="544"/>
        <v>47673</v>
      </c>
      <c r="H2071" s="74">
        <f t="shared" si="544"/>
        <v>0</v>
      </c>
      <c r="I2071" s="74">
        <f t="shared" si="544"/>
        <v>0</v>
      </c>
      <c r="J2071" s="208"/>
      <c r="K2071" s="73"/>
      <c r="L2071" s="73"/>
      <c r="M2071" s="73"/>
      <c r="N2071" s="73"/>
      <c r="O2071" s="73"/>
      <c r="P2071" s="73"/>
      <c r="Q2071" s="73"/>
      <c r="R2071" s="73"/>
    </row>
    <row r="2072" spans="1:18" ht="25.5">
      <c r="A2072" s="16" t="s">
        <v>38</v>
      </c>
      <c r="B2072" s="14">
        <v>795</v>
      </c>
      <c r="C2072" s="15" t="s">
        <v>173</v>
      </c>
      <c r="D2072" s="15" t="s">
        <v>28</v>
      </c>
      <c r="E2072" s="15" t="s">
        <v>535</v>
      </c>
      <c r="F2072" s="15" t="s">
        <v>39</v>
      </c>
      <c r="G2072" s="74">
        <v>47673</v>
      </c>
      <c r="H2072" s="74">
        <v>0</v>
      </c>
      <c r="I2072" s="74">
        <v>0</v>
      </c>
      <c r="J2072" s="208"/>
      <c r="K2072" s="73"/>
      <c r="L2072" s="73"/>
      <c r="M2072" s="73"/>
      <c r="N2072" s="73"/>
      <c r="O2072" s="73"/>
      <c r="P2072" s="73"/>
      <c r="Q2072" s="73"/>
      <c r="R2072" s="73"/>
    </row>
    <row r="2073" spans="1:18" s="46" customFormat="1" ht="17.25" customHeight="1">
      <c r="A2073" s="16" t="s">
        <v>285</v>
      </c>
      <c r="B2073" s="14">
        <v>795</v>
      </c>
      <c r="C2073" s="15" t="s">
        <v>173</v>
      </c>
      <c r="D2073" s="15" t="s">
        <v>70</v>
      </c>
      <c r="E2073" s="15"/>
      <c r="F2073" s="15"/>
      <c r="G2073" s="74">
        <f>G2076</f>
        <v>800</v>
      </c>
      <c r="H2073" s="74">
        <f t="shared" ref="H2073:I2073" si="545">H2076</f>
        <v>0</v>
      </c>
      <c r="I2073" s="74">
        <f t="shared" si="545"/>
        <v>0</v>
      </c>
      <c r="J2073" s="208"/>
      <c r="K2073" s="58"/>
      <c r="L2073" s="58"/>
      <c r="M2073" s="58"/>
      <c r="N2073" s="58"/>
      <c r="O2073" s="58"/>
      <c r="P2073" s="58"/>
      <c r="Q2073" s="58"/>
      <c r="R2073" s="58"/>
    </row>
    <row r="2074" spans="1:18" s="46" customFormat="1" ht="17.25" hidden="1" customHeight="1">
      <c r="A2074" s="16"/>
      <c r="B2074" s="14">
        <v>795</v>
      </c>
      <c r="C2074" s="15"/>
      <c r="D2074" s="15"/>
      <c r="E2074" s="15"/>
      <c r="F2074" s="15"/>
      <c r="G2074" s="74"/>
      <c r="H2074" s="74"/>
      <c r="I2074" s="74"/>
      <c r="J2074" s="208"/>
      <c r="K2074" s="58"/>
      <c r="L2074" s="58"/>
      <c r="M2074" s="58"/>
      <c r="N2074" s="58"/>
      <c r="O2074" s="58"/>
      <c r="P2074" s="58"/>
      <c r="Q2074" s="58"/>
      <c r="R2074" s="58"/>
    </row>
    <row r="2075" spans="1:18" s="46" customFormat="1" ht="17.25" hidden="1" customHeight="1">
      <c r="A2075" s="16"/>
      <c r="B2075" s="14">
        <v>795</v>
      </c>
      <c r="C2075" s="15"/>
      <c r="D2075" s="15"/>
      <c r="E2075" s="15"/>
      <c r="F2075" s="15"/>
      <c r="G2075" s="74"/>
      <c r="H2075" s="74"/>
      <c r="I2075" s="74"/>
      <c r="J2075" s="208"/>
      <c r="K2075" s="58"/>
      <c r="L2075" s="58"/>
      <c r="M2075" s="58"/>
      <c r="N2075" s="58"/>
      <c r="O2075" s="58"/>
      <c r="P2075" s="58"/>
      <c r="Q2075" s="58"/>
      <c r="R2075" s="58"/>
    </row>
    <row r="2076" spans="1:18" ht="51">
      <c r="A2076" s="16" t="s">
        <v>495</v>
      </c>
      <c r="B2076" s="14">
        <v>795</v>
      </c>
      <c r="C2076" s="15" t="s">
        <v>173</v>
      </c>
      <c r="D2076" s="15" t="s">
        <v>70</v>
      </c>
      <c r="E2076" s="15" t="s">
        <v>296</v>
      </c>
      <c r="F2076" s="15"/>
      <c r="G2076" s="74">
        <f>G2077</f>
        <v>800</v>
      </c>
      <c r="H2076" s="74">
        <f t="shared" ref="H2076:I2076" si="546">H2077</f>
        <v>0</v>
      </c>
      <c r="I2076" s="74">
        <f t="shared" si="546"/>
        <v>0</v>
      </c>
      <c r="J2076" s="208"/>
      <c r="K2076" s="73"/>
      <c r="L2076" s="73"/>
      <c r="M2076" s="73"/>
      <c r="N2076" s="73"/>
      <c r="O2076" s="73"/>
      <c r="P2076" s="73"/>
      <c r="Q2076" s="73"/>
      <c r="R2076" s="73"/>
    </row>
    <row r="2077" spans="1:18">
      <c r="A2077" s="16" t="s">
        <v>79</v>
      </c>
      <c r="B2077" s="14">
        <v>795</v>
      </c>
      <c r="C2077" s="15" t="s">
        <v>173</v>
      </c>
      <c r="D2077" s="15" t="s">
        <v>70</v>
      </c>
      <c r="E2077" s="15" t="s">
        <v>100</v>
      </c>
      <c r="F2077" s="15"/>
      <c r="G2077" s="74">
        <f>G2078</f>
        <v>800</v>
      </c>
      <c r="H2077" s="74">
        <f t="shared" ref="H2077:I2077" si="547">H2078</f>
        <v>0</v>
      </c>
      <c r="I2077" s="74">
        <f t="shared" si="547"/>
        <v>0</v>
      </c>
      <c r="J2077" s="208"/>
      <c r="K2077" s="73"/>
      <c r="L2077" s="73"/>
      <c r="M2077" s="73"/>
      <c r="N2077" s="73"/>
      <c r="O2077" s="73"/>
      <c r="P2077" s="73"/>
      <c r="Q2077" s="73"/>
      <c r="R2077" s="73"/>
    </row>
    <row r="2078" spans="1:18" ht="25.5">
      <c r="A2078" s="16" t="s">
        <v>36</v>
      </c>
      <c r="B2078" s="14">
        <v>795</v>
      </c>
      <c r="C2078" s="15" t="s">
        <v>173</v>
      </c>
      <c r="D2078" s="15" t="s">
        <v>70</v>
      </c>
      <c r="E2078" s="15" t="s">
        <v>100</v>
      </c>
      <c r="F2078" s="15" t="s">
        <v>37</v>
      </c>
      <c r="G2078" s="74">
        <f>G2079</f>
        <v>800</v>
      </c>
      <c r="H2078" s="74">
        <f>H2079</f>
        <v>0</v>
      </c>
      <c r="I2078" s="74">
        <f>I2079</f>
        <v>0</v>
      </c>
      <c r="J2078" s="208"/>
      <c r="K2078" s="73"/>
      <c r="L2078" s="73"/>
      <c r="M2078" s="73"/>
      <c r="N2078" s="73"/>
      <c r="O2078" s="73"/>
      <c r="P2078" s="73"/>
      <c r="Q2078" s="73"/>
      <c r="R2078" s="73"/>
    </row>
    <row r="2079" spans="1:18" ht="30.75" customHeight="1">
      <c r="A2079" s="16" t="s">
        <v>38</v>
      </c>
      <c r="B2079" s="14">
        <v>795</v>
      </c>
      <c r="C2079" s="15" t="s">
        <v>173</v>
      </c>
      <c r="D2079" s="15" t="s">
        <v>70</v>
      </c>
      <c r="E2079" s="15" t="s">
        <v>100</v>
      </c>
      <c r="F2079" s="15" t="s">
        <v>39</v>
      </c>
      <c r="G2079" s="74">
        <v>800</v>
      </c>
      <c r="H2079" s="74">
        <v>0</v>
      </c>
      <c r="I2079" s="74">
        <v>0</v>
      </c>
      <c r="J2079" s="208"/>
      <c r="K2079" s="73"/>
      <c r="L2079" s="73"/>
      <c r="M2079" s="73"/>
      <c r="N2079" s="73"/>
      <c r="O2079" s="73"/>
      <c r="P2079" s="73"/>
      <c r="Q2079" s="73"/>
      <c r="R2079" s="73"/>
    </row>
    <row r="2080" spans="1:18" s="22" customFormat="1" ht="22.5" customHeight="1">
      <c r="A2080" s="34" t="s">
        <v>2</v>
      </c>
      <c r="B2080" s="35">
        <v>795</v>
      </c>
      <c r="C2080" s="36" t="s">
        <v>161</v>
      </c>
      <c r="D2080" s="36"/>
      <c r="E2080" s="36"/>
      <c r="F2080" s="36"/>
      <c r="G2080" s="75">
        <f>G2081</f>
        <v>28332.400000000001</v>
      </c>
      <c r="H2080" s="75">
        <f t="shared" ref="H2080:I2081" si="548">H2081</f>
        <v>0</v>
      </c>
      <c r="I2080" s="75">
        <f t="shared" si="548"/>
        <v>0</v>
      </c>
      <c r="J2080" s="287"/>
      <c r="K2080" s="62"/>
      <c r="L2080" s="62"/>
      <c r="M2080" s="62"/>
      <c r="N2080" s="62"/>
      <c r="O2080" s="62"/>
      <c r="P2080" s="62"/>
      <c r="Q2080" s="288"/>
      <c r="R2080" s="62"/>
    </row>
    <row r="2081" spans="1:18" s="3" customFormat="1" ht="24.75" customHeight="1">
      <c r="A2081" s="16" t="s">
        <v>353</v>
      </c>
      <c r="B2081" s="14">
        <v>795</v>
      </c>
      <c r="C2081" s="15" t="s">
        <v>161</v>
      </c>
      <c r="D2081" s="15" t="s">
        <v>173</v>
      </c>
      <c r="E2081" s="15"/>
      <c r="F2081" s="15"/>
      <c r="G2081" s="74">
        <f>G2082</f>
        <v>28332.400000000001</v>
      </c>
      <c r="H2081" s="74">
        <f t="shared" si="548"/>
        <v>0</v>
      </c>
      <c r="I2081" s="74">
        <f t="shared" si="548"/>
        <v>0</v>
      </c>
      <c r="J2081" s="208"/>
      <c r="K2081" s="63"/>
      <c r="L2081" s="63"/>
      <c r="M2081" s="63"/>
      <c r="N2081" s="63"/>
      <c r="O2081" s="63"/>
      <c r="P2081" s="63"/>
      <c r="Q2081" s="63"/>
      <c r="R2081" s="63"/>
    </row>
    <row r="2082" spans="1:18" s="3" customFormat="1" ht="38.25" customHeight="1">
      <c r="A2082" s="16" t="s">
        <v>480</v>
      </c>
      <c r="B2082" s="14">
        <v>795</v>
      </c>
      <c r="C2082" s="15" t="s">
        <v>161</v>
      </c>
      <c r="D2082" s="15" t="s">
        <v>173</v>
      </c>
      <c r="E2082" s="15" t="s">
        <v>262</v>
      </c>
      <c r="F2082" s="15"/>
      <c r="G2082" s="74">
        <f>G2085</f>
        <v>28332.400000000001</v>
      </c>
      <c r="H2082" s="74">
        <f t="shared" ref="H2082:I2082" si="549">H2085</f>
        <v>0</v>
      </c>
      <c r="I2082" s="74">
        <f t="shared" si="549"/>
        <v>0</v>
      </c>
      <c r="J2082" s="208"/>
      <c r="K2082" s="63"/>
      <c r="L2082" s="63"/>
      <c r="M2082" s="63"/>
      <c r="N2082" s="63"/>
      <c r="O2082" s="63"/>
      <c r="P2082" s="63"/>
      <c r="Q2082" s="63"/>
      <c r="R2082" s="63"/>
    </row>
    <row r="2083" spans="1:18" s="3" customFormat="1" ht="38.25" customHeight="1">
      <c r="A2083" s="16" t="s">
        <v>533</v>
      </c>
      <c r="B2083" s="14">
        <v>795</v>
      </c>
      <c r="C2083" s="15" t="s">
        <v>161</v>
      </c>
      <c r="D2083" s="15" t="s">
        <v>173</v>
      </c>
      <c r="E2083" s="15" t="s">
        <v>534</v>
      </c>
      <c r="F2083" s="15"/>
      <c r="G2083" s="74">
        <f>G2084</f>
        <v>28332.400000000001</v>
      </c>
      <c r="H2083" s="74">
        <f t="shared" ref="H2083:I2084" si="550">H2084</f>
        <v>0</v>
      </c>
      <c r="I2083" s="74">
        <f t="shared" si="550"/>
        <v>0</v>
      </c>
      <c r="J2083" s="283"/>
      <c r="K2083" s="63"/>
      <c r="L2083" s="63"/>
      <c r="M2083" s="63"/>
      <c r="N2083" s="63"/>
      <c r="O2083" s="63"/>
      <c r="P2083" s="63"/>
      <c r="Q2083" s="63"/>
      <c r="R2083" s="63"/>
    </row>
    <row r="2084" spans="1:18" s="3" customFormat="1" ht="38.25" customHeight="1">
      <c r="A2084" s="16" t="s">
        <v>36</v>
      </c>
      <c r="B2084" s="14">
        <v>795</v>
      </c>
      <c r="C2084" s="15" t="s">
        <v>161</v>
      </c>
      <c r="D2084" s="15" t="s">
        <v>173</v>
      </c>
      <c r="E2084" s="15" t="s">
        <v>534</v>
      </c>
      <c r="F2084" s="15" t="s">
        <v>37</v>
      </c>
      <c r="G2084" s="74">
        <f>G2085</f>
        <v>28332.400000000001</v>
      </c>
      <c r="H2084" s="74">
        <f t="shared" si="550"/>
        <v>0</v>
      </c>
      <c r="I2084" s="74">
        <f t="shared" si="550"/>
        <v>0</v>
      </c>
      <c r="J2084" s="283"/>
      <c r="K2084" s="63"/>
      <c r="L2084" s="63"/>
      <c r="M2084" s="63"/>
      <c r="N2084" s="63"/>
      <c r="O2084" s="63"/>
      <c r="P2084" s="63"/>
      <c r="Q2084" s="63"/>
      <c r="R2084" s="63"/>
    </row>
    <row r="2085" spans="1:18" s="3" customFormat="1" ht="38.25" customHeight="1">
      <c r="A2085" s="16" t="s">
        <v>38</v>
      </c>
      <c r="B2085" s="14">
        <v>795</v>
      </c>
      <c r="C2085" s="15" t="s">
        <v>161</v>
      </c>
      <c r="D2085" s="15" t="s">
        <v>173</v>
      </c>
      <c r="E2085" s="15" t="s">
        <v>534</v>
      </c>
      <c r="F2085" s="15" t="s">
        <v>39</v>
      </c>
      <c r="G2085" s="74">
        <v>28332.400000000001</v>
      </c>
      <c r="H2085" s="74">
        <v>0</v>
      </c>
      <c r="I2085" s="74">
        <v>0</v>
      </c>
      <c r="J2085" s="208"/>
      <c r="K2085" s="63"/>
      <c r="L2085" s="63"/>
      <c r="M2085" s="63"/>
      <c r="N2085" s="63"/>
      <c r="O2085" s="63"/>
      <c r="P2085" s="63"/>
      <c r="Q2085" s="63"/>
      <c r="R2085" s="63"/>
    </row>
    <row r="2086" spans="1:18" s="148" customFormat="1">
      <c r="A2086" s="141" t="s">
        <v>74</v>
      </c>
      <c r="B2086" s="138"/>
      <c r="C2086" s="139"/>
      <c r="D2086" s="139"/>
      <c r="E2086" s="139"/>
      <c r="F2086" s="139"/>
      <c r="G2086" s="140">
        <f>G1995+G2080+G2039</f>
        <v>2319979.5799999996</v>
      </c>
      <c r="H2086" s="140">
        <f t="shared" ref="H2086:I2086" si="551">H1995</f>
        <v>0</v>
      </c>
      <c r="I2086" s="140">
        <f t="shared" si="551"/>
        <v>0</v>
      </c>
      <c r="J2086" s="224"/>
      <c r="K2086" s="239"/>
      <c r="L2086" s="239"/>
      <c r="M2086" s="239"/>
      <c r="N2086" s="239"/>
      <c r="O2086" s="239"/>
      <c r="P2086" s="239"/>
      <c r="Q2086" s="239"/>
      <c r="R2086" s="239"/>
    </row>
    <row r="2087" spans="1:18" s="22" customFormat="1" ht="21" customHeight="1">
      <c r="A2087" s="153" t="s">
        <v>369</v>
      </c>
      <c r="B2087" s="150"/>
      <c r="C2087" s="150"/>
      <c r="D2087" s="150"/>
      <c r="E2087" s="150"/>
      <c r="F2087" s="150"/>
      <c r="G2087" s="151">
        <f>G353+G423+G974+G1042+G1640+G1682+G1993++G1668+G2086</f>
        <v>1910175918.9099998</v>
      </c>
      <c r="H2087" s="151">
        <f>H353+H423+H974+H1042+H1640+H1682+H1993++H1668+H2086</f>
        <v>1896545203.73</v>
      </c>
      <c r="I2087" s="151">
        <f>I353+I423+I974+I1042+I1640+I1682+I1993++I1668+I2086</f>
        <v>1644716006.2899997</v>
      </c>
      <c r="J2087" s="224"/>
      <c r="K2087" s="240"/>
      <c r="L2087" s="240"/>
      <c r="M2087" s="240"/>
      <c r="N2087" s="239"/>
      <c r="O2087" s="239"/>
      <c r="P2087" s="239"/>
      <c r="Q2087" s="239"/>
      <c r="R2087" s="239"/>
    </row>
    <row r="2088" spans="1:18">
      <c r="K2088" s="239"/>
      <c r="L2088" s="239"/>
    </row>
    <row r="2089" spans="1:18">
      <c r="K2089" s="239"/>
      <c r="L2089" s="239"/>
    </row>
    <row r="2090" spans="1:18">
      <c r="K2090" s="239"/>
      <c r="L2090" s="239"/>
    </row>
    <row r="2091" spans="1:18">
      <c r="K2091" s="239"/>
      <c r="L2091" s="239"/>
    </row>
    <row r="2092" spans="1:18">
      <c r="K2092" s="239"/>
      <c r="L2092" s="239"/>
    </row>
    <row r="2093" spans="1:18">
      <c r="K2093" s="239"/>
      <c r="L2093" s="239"/>
    </row>
    <row r="2094" spans="1:18">
      <c r="K2094" s="239"/>
      <c r="L2094" s="239"/>
    </row>
    <row r="2095" spans="1:18">
      <c r="B2095" s="1"/>
      <c r="C2095" s="1"/>
      <c r="D2095" s="1"/>
      <c r="K2095" s="239"/>
      <c r="L2095" s="239"/>
    </row>
    <row r="2096" spans="1:18">
      <c r="B2096" s="1"/>
      <c r="C2096" s="1"/>
      <c r="D2096" s="1"/>
      <c r="K2096" s="239"/>
      <c r="L2096" s="239"/>
    </row>
    <row r="2097" spans="2:12">
      <c r="B2097" s="1"/>
      <c r="C2097" s="1"/>
      <c r="D2097" s="1"/>
      <c r="K2097" s="240"/>
      <c r="L2097" s="239"/>
    </row>
    <row r="2099" spans="2:12">
      <c r="G2099" s="104"/>
      <c r="H2099" s="104"/>
      <c r="I2099" s="104"/>
    </row>
    <row r="2102" spans="2:12">
      <c r="B2102" s="1"/>
      <c r="C2102" s="1"/>
      <c r="D2102" s="1"/>
      <c r="E2102" s="1"/>
      <c r="F2102" s="1"/>
      <c r="G2102" s="1"/>
      <c r="H2102" s="1"/>
      <c r="I2102" s="1"/>
      <c r="J2102" s="218"/>
    </row>
    <row r="2103" spans="2:12">
      <c r="J2103" s="210"/>
    </row>
    <row r="2105" spans="2:12">
      <c r="K2105" s="211"/>
      <c r="L2105" s="211"/>
    </row>
    <row r="2118" spans="17:17">
      <c r="Q2118" s="241"/>
    </row>
    <row r="2119" spans="17:17">
      <c r="Q2119" s="241"/>
    </row>
  </sheetData>
  <mergeCells count="17">
    <mergeCell ref="F1:H1"/>
    <mergeCell ref="F2:H2"/>
    <mergeCell ref="F5:I5"/>
    <mergeCell ref="F4:H4"/>
    <mergeCell ref="F3:H3"/>
    <mergeCell ref="F6:H6"/>
    <mergeCell ref="A8:A10"/>
    <mergeCell ref="D8:D10"/>
    <mergeCell ref="C8:C10"/>
    <mergeCell ref="B8:B10"/>
    <mergeCell ref="A7:I7"/>
    <mergeCell ref="H9:H10"/>
    <mergeCell ref="I9:I10"/>
    <mergeCell ref="G8:I8"/>
    <mergeCell ref="F8:F10"/>
    <mergeCell ref="E8:E10"/>
    <mergeCell ref="G9:G10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60" fitToHeight="3" orientation="portrait" r:id="rId1"/>
  <rowBreaks count="3" manualBreakCount="3">
    <brk id="1455" max="8" man="1"/>
    <brk id="1589" max="8" man="1"/>
    <brk id="209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433"/>
  <sheetViews>
    <sheetView tabSelected="1" zoomScaleSheetLayoutView="100" workbookViewId="0">
      <selection activeCell="D4" sqref="D4:G4"/>
    </sheetView>
  </sheetViews>
  <sheetFormatPr defaultColWidth="9.140625" defaultRowHeight="12.75"/>
  <cols>
    <col min="1" max="1" width="54.5703125" style="1" customWidth="1"/>
    <col min="2" max="2" width="6.85546875" style="60" hidden="1" customWidth="1"/>
    <col min="3" max="3" width="4.5703125" style="60" hidden="1" customWidth="1"/>
    <col min="4" max="4" width="4.7109375" style="60" hidden="1" customWidth="1"/>
    <col min="5" max="5" width="20.42578125" style="60" customWidth="1"/>
    <col min="6" max="6" width="9.85546875" style="60" customWidth="1"/>
    <col min="7" max="7" width="26.28515625" style="104" customWidth="1"/>
    <col min="8" max="8" width="21.5703125" style="104" customWidth="1"/>
    <col min="9" max="9" width="29" style="104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ht="19.5" customHeight="1">
      <c r="B1" s="306" t="s">
        <v>371</v>
      </c>
      <c r="C1" s="307"/>
      <c r="D1" s="307"/>
      <c r="E1" s="308" t="s">
        <v>927</v>
      </c>
      <c r="F1" s="308"/>
      <c r="G1" s="308"/>
      <c r="H1" s="105"/>
      <c r="I1" s="1"/>
    </row>
    <row r="2" spans="1:20" ht="35.25" customHeight="1">
      <c r="B2" s="292" t="s">
        <v>717</v>
      </c>
      <c r="C2" s="292"/>
      <c r="D2" s="292" t="s">
        <v>1047</v>
      </c>
      <c r="E2" s="292"/>
      <c r="F2" s="309"/>
      <c r="G2" s="309"/>
      <c r="H2" s="105"/>
      <c r="I2" s="1"/>
    </row>
    <row r="3" spans="1:20" ht="19.5" customHeight="1">
      <c r="B3" s="306" t="s">
        <v>371</v>
      </c>
      <c r="C3" s="307"/>
      <c r="D3" s="307"/>
      <c r="E3" s="308" t="s">
        <v>927</v>
      </c>
      <c r="F3" s="308"/>
      <c r="G3" s="308"/>
      <c r="H3" s="105"/>
      <c r="I3" s="1"/>
    </row>
    <row r="4" spans="1:20" ht="35.25" customHeight="1">
      <c r="B4" s="292" t="s">
        <v>717</v>
      </c>
      <c r="C4" s="292"/>
      <c r="D4" s="292" t="s">
        <v>1011</v>
      </c>
      <c r="E4" s="292"/>
      <c r="F4" s="309"/>
      <c r="G4" s="309"/>
      <c r="H4" s="105"/>
      <c r="I4" s="1"/>
    </row>
    <row r="5" spans="1:20" ht="19.5" customHeight="1">
      <c r="B5" s="306" t="s">
        <v>371</v>
      </c>
      <c r="C5" s="307"/>
      <c r="D5" s="307"/>
      <c r="E5" s="308" t="s">
        <v>928</v>
      </c>
      <c r="F5" s="308"/>
      <c r="G5" s="308"/>
      <c r="H5" s="105"/>
      <c r="I5" s="1"/>
    </row>
    <row r="6" spans="1:20" ht="35.25" customHeight="1">
      <c r="B6" s="292" t="s">
        <v>717</v>
      </c>
      <c r="C6" s="292"/>
      <c r="D6" s="292" t="s">
        <v>929</v>
      </c>
      <c r="E6" s="292"/>
      <c r="F6" s="309"/>
      <c r="G6" s="309"/>
      <c r="H6" s="105"/>
      <c r="I6" s="1"/>
    </row>
    <row r="7" spans="1:20" ht="61.5" customHeight="1">
      <c r="A7" s="310" t="s">
        <v>979</v>
      </c>
      <c r="B7" s="310"/>
      <c r="C7" s="310"/>
      <c r="D7" s="310"/>
      <c r="E7" s="310"/>
      <c r="F7" s="310"/>
      <c r="G7" s="310"/>
      <c r="H7" s="311"/>
      <c r="I7" s="311"/>
    </row>
    <row r="8" spans="1:20" ht="14.25" customHeight="1">
      <c r="A8" s="301" t="s">
        <v>12</v>
      </c>
      <c r="B8" s="117"/>
      <c r="C8" s="117"/>
      <c r="D8" s="117"/>
      <c r="E8" s="303" t="s">
        <v>16</v>
      </c>
      <c r="F8" s="303" t="s">
        <v>17</v>
      </c>
      <c r="G8" s="304" t="s">
        <v>372</v>
      </c>
      <c r="H8" s="305"/>
      <c r="I8" s="305"/>
    </row>
    <row r="9" spans="1:20" s="3" customFormat="1" ht="23.25" customHeight="1">
      <c r="A9" s="305"/>
      <c r="B9" s="303" t="s">
        <v>13</v>
      </c>
      <c r="C9" s="303" t="s">
        <v>14</v>
      </c>
      <c r="D9" s="303" t="s">
        <v>15</v>
      </c>
      <c r="E9" s="302"/>
      <c r="F9" s="302"/>
      <c r="G9" s="312" t="s">
        <v>434</v>
      </c>
      <c r="H9" s="312" t="s">
        <v>661</v>
      </c>
      <c r="I9" s="312" t="s">
        <v>914</v>
      </c>
      <c r="J9" s="128"/>
      <c r="K9" s="105"/>
      <c r="P9" s="128"/>
      <c r="Q9" s="128"/>
      <c r="R9" s="128"/>
      <c r="S9" s="128"/>
      <c r="T9" s="128"/>
    </row>
    <row r="10" spans="1:20" s="3" customFormat="1" ht="69.75" customHeight="1">
      <c r="A10" s="305"/>
      <c r="B10" s="313"/>
      <c r="C10" s="313"/>
      <c r="D10" s="313"/>
      <c r="E10" s="302"/>
      <c r="F10" s="302"/>
      <c r="G10" s="298"/>
      <c r="H10" s="298"/>
      <c r="I10" s="298"/>
      <c r="J10" s="128"/>
      <c r="P10" s="128"/>
      <c r="Q10" s="128"/>
      <c r="R10" s="128"/>
      <c r="S10" s="128"/>
      <c r="T10" s="128"/>
    </row>
    <row r="11" spans="1:20" s="3" customFormat="1">
      <c r="A11" s="4">
        <v>1</v>
      </c>
      <c r="B11" s="4">
        <v>2</v>
      </c>
      <c r="C11" s="4">
        <v>3</v>
      </c>
      <c r="D11" s="4">
        <v>4</v>
      </c>
      <c r="E11" s="4">
        <v>2</v>
      </c>
      <c r="F11" s="4">
        <v>3</v>
      </c>
      <c r="G11" s="106">
        <v>4</v>
      </c>
      <c r="H11" s="106">
        <v>5</v>
      </c>
      <c r="I11" s="106">
        <v>6</v>
      </c>
      <c r="J11" s="128"/>
      <c r="P11" s="128"/>
      <c r="Q11" s="128"/>
      <c r="R11" s="128"/>
      <c r="S11" s="128"/>
      <c r="T11" s="128"/>
    </row>
    <row r="12" spans="1:20" s="78" customFormat="1" ht="42" customHeight="1">
      <c r="A12" s="82" t="s">
        <v>109</v>
      </c>
      <c r="B12" s="77"/>
      <c r="C12" s="77"/>
      <c r="D12" s="77"/>
      <c r="E12" s="77"/>
      <c r="F12" s="77"/>
      <c r="G12" s="107">
        <f>G14+G24+G50+G94+G124+G147+G289+G327+G626+G646+G704+G917+G942+G947+G956+G966+G972+G978+G1008+G1038+G1054+G1217+G1236+G1248</f>
        <v>1813306124.2499995</v>
      </c>
      <c r="H12" s="107">
        <f>H14+H24+H50+H94+H124+H147+H289+H327+H626+H646+H704+H917+H942+H947+H956+H966+H972+H978+H1008+H1038+H1054+H1217+H1236+H1248</f>
        <v>1819885731.3099999</v>
      </c>
      <c r="I12" s="107">
        <f>I14+I24+I50+I94+I124+I147+I289+I327+I626+I646+I704+I917+I942+I947+I956+I966+I972+I978+I1008+I1038+I1054+I1217+I1236+I1248</f>
        <v>1567224180.8699999</v>
      </c>
      <c r="J12" s="129"/>
      <c r="P12" s="129"/>
      <c r="Q12" s="129"/>
      <c r="R12" s="129"/>
      <c r="S12" s="129"/>
      <c r="T12" s="129"/>
    </row>
    <row r="13" spans="1:20" s="3" customFormat="1">
      <c r="A13" s="4"/>
      <c r="B13" s="4"/>
      <c r="C13" s="4"/>
      <c r="D13" s="4"/>
      <c r="E13" s="4"/>
      <c r="F13" s="4"/>
      <c r="G13" s="106"/>
      <c r="H13" s="106"/>
      <c r="I13" s="106"/>
      <c r="J13" s="128"/>
      <c r="P13" s="128"/>
      <c r="Q13" s="128"/>
      <c r="R13" s="128"/>
      <c r="S13" s="128"/>
      <c r="T13" s="128"/>
    </row>
    <row r="14" spans="1:20" s="78" customFormat="1" ht="42" customHeight="1">
      <c r="A14" s="260" t="s">
        <v>471</v>
      </c>
      <c r="B14" s="261"/>
      <c r="C14" s="261"/>
      <c r="D14" s="261"/>
      <c r="E14" s="19" t="s">
        <v>110</v>
      </c>
      <c r="F14" s="77"/>
      <c r="G14" s="262">
        <f>G15+G21+G18</f>
        <v>3685500</v>
      </c>
      <c r="H14" s="262">
        <f>H15+H21</f>
        <v>0</v>
      </c>
      <c r="I14" s="262">
        <f>I15+I21</f>
        <v>0</v>
      </c>
      <c r="J14" s="129">
        <v>2271304</v>
      </c>
      <c r="P14" s="129"/>
      <c r="Q14" s="129"/>
      <c r="R14" s="129"/>
      <c r="S14" s="129"/>
      <c r="T14" s="129"/>
    </row>
    <row r="15" spans="1:20" ht="33" customHeight="1">
      <c r="A15" s="16" t="s">
        <v>185</v>
      </c>
      <c r="B15" s="14">
        <v>757</v>
      </c>
      <c r="C15" s="15" t="s">
        <v>69</v>
      </c>
      <c r="D15" s="15" t="s">
        <v>70</v>
      </c>
      <c r="E15" s="15" t="s">
        <v>411</v>
      </c>
      <c r="F15" s="15"/>
      <c r="G15" s="74">
        <f t="shared" ref="G15:I16" si="0">G16</f>
        <v>3685500</v>
      </c>
      <c r="H15" s="74">
        <f t="shared" si="0"/>
        <v>0</v>
      </c>
      <c r="I15" s="74">
        <f t="shared" si="0"/>
        <v>0</v>
      </c>
    </row>
    <row r="16" spans="1:20" ht="33" customHeight="1">
      <c r="A16" s="16" t="s">
        <v>148</v>
      </c>
      <c r="B16" s="14">
        <v>757</v>
      </c>
      <c r="C16" s="15" t="s">
        <v>69</v>
      </c>
      <c r="D16" s="15" t="s">
        <v>70</v>
      </c>
      <c r="E16" s="15" t="s">
        <v>411</v>
      </c>
      <c r="F16" s="15" t="s">
        <v>149</v>
      </c>
      <c r="G16" s="74">
        <f t="shared" si="0"/>
        <v>3685500</v>
      </c>
      <c r="H16" s="74">
        <f t="shared" si="0"/>
        <v>0</v>
      </c>
      <c r="I16" s="74">
        <f t="shared" si="0"/>
        <v>0</v>
      </c>
    </row>
    <row r="17" spans="1:20" ht="33" customHeight="1">
      <c r="A17" s="16" t="s">
        <v>150</v>
      </c>
      <c r="B17" s="14">
        <v>757</v>
      </c>
      <c r="C17" s="15" t="s">
        <v>69</v>
      </c>
      <c r="D17" s="15" t="s">
        <v>70</v>
      </c>
      <c r="E17" s="15" t="s">
        <v>411</v>
      </c>
      <c r="F17" s="15" t="s">
        <v>151</v>
      </c>
      <c r="G17" s="74">
        <f>'прил 5,'!G1595</f>
        <v>3685500</v>
      </c>
      <c r="H17" s="74">
        <f>'прил 5,'!H1595</f>
        <v>0</v>
      </c>
      <c r="I17" s="74">
        <f>'прил 5,'!I1595</f>
        <v>0</v>
      </c>
    </row>
    <row r="18" spans="1:20" ht="33" hidden="1" customHeight="1">
      <c r="A18" s="16" t="s">
        <v>825</v>
      </c>
      <c r="B18" s="14">
        <v>757</v>
      </c>
      <c r="C18" s="15" t="s">
        <v>69</v>
      </c>
      <c r="D18" s="15" t="s">
        <v>54</v>
      </c>
      <c r="E18" s="15" t="s">
        <v>824</v>
      </c>
      <c r="F18" s="15"/>
      <c r="G18" s="74">
        <f t="shared" ref="G18:I19" si="1">G19</f>
        <v>0</v>
      </c>
      <c r="H18" s="74">
        <f t="shared" si="1"/>
        <v>0</v>
      </c>
      <c r="I18" s="74">
        <f t="shared" si="1"/>
        <v>0</v>
      </c>
      <c r="J18" s="1"/>
    </row>
    <row r="19" spans="1:20" ht="33" hidden="1" customHeight="1">
      <c r="A19" s="16" t="s">
        <v>148</v>
      </c>
      <c r="B19" s="14">
        <v>757</v>
      </c>
      <c r="C19" s="15" t="s">
        <v>69</v>
      </c>
      <c r="D19" s="15" t="s">
        <v>54</v>
      </c>
      <c r="E19" s="15" t="s">
        <v>824</v>
      </c>
      <c r="F19" s="15" t="s">
        <v>149</v>
      </c>
      <c r="G19" s="74">
        <f t="shared" si="1"/>
        <v>0</v>
      </c>
      <c r="H19" s="74">
        <f t="shared" si="1"/>
        <v>0</v>
      </c>
      <c r="I19" s="74">
        <f t="shared" si="1"/>
        <v>0</v>
      </c>
      <c r="J19" s="1"/>
    </row>
    <row r="20" spans="1:20" ht="33" hidden="1" customHeight="1">
      <c r="A20" s="16" t="s">
        <v>150</v>
      </c>
      <c r="B20" s="14">
        <v>757</v>
      </c>
      <c r="C20" s="15" t="s">
        <v>69</v>
      </c>
      <c r="D20" s="15" t="s">
        <v>54</v>
      </c>
      <c r="E20" s="15" t="s">
        <v>824</v>
      </c>
      <c r="F20" s="15" t="s">
        <v>151</v>
      </c>
      <c r="G20" s="74">
        <f>'прил 5,'!G328</f>
        <v>0</v>
      </c>
      <c r="H20" s="74">
        <v>0</v>
      </c>
      <c r="I20" s="74">
        <v>0</v>
      </c>
      <c r="J20" s="1"/>
    </row>
    <row r="21" spans="1:20" ht="82.5" hidden="1" customHeight="1">
      <c r="A21" s="50" t="s">
        <v>413</v>
      </c>
      <c r="B21" s="14">
        <v>757</v>
      </c>
      <c r="C21" s="15" t="s">
        <v>69</v>
      </c>
      <c r="D21" s="15" t="s">
        <v>70</v>
      </c>
      <c r="E21" s="15" t="s">
        <v>412</v>
      </c>
      <c r="F21" s="15"/>
      <c r="G21" s="74">
        <f t="shared" ref="G21:I22" si="2">G22</f>
        <v>0</v>
      </c>
      <c r="H21" s="74">
        <f>H22</f>
        <v>0</v>
      </c>
      <c r="I21" s="74">
        <f t="shared" si="2"/>
        <v>0</v>
      </c>
    </row>
    <row r="22" spans="1:20" ht="33" hidden="1" customHeight="1">
      <c r="A22" s="16" t="s">
        <v>148</v>
      </c>
      <c r="B22" s="14">
        <v>757</v>
      </c>
      <c r="C22" s="15" t="s">
        <v>69</v>
      </c>
      <c r="D22" s="15" t="s">
        <v>70</v>
      </c>
      <c r="E22" s="15" t="s">
        <v>412</v>
      </c>
      <c r="F22" s="15" t="s">
        <v>149</v>
      </c>
      <c r="G22" s="74">
        <f t="shared" si="2"/>
        <v>0</v>
      </c>
      <c r="H22" s="74">
        <f t="shared" si="2"/>
        <v>0</v>
      </c>
      <c r="I22" s="74">
        <f t="shared" si="2"/>
        <v>0</v>
      </c>
    </row>
    <row r="23" spans="1:20" ht="33" hidden="1" customHeight="1">
      <c r="A23" s="16" t="s">
        <v>150</v>
      </c>
      <c r="B23" s="14">
        <v>757</v>
      </c>
      <c r="C23" s="15" t="s">
        <v>69</v>
      </c>
      <c r="D23" s="15" t="s">
        <v>70</v>
      </c>
      <c r="E23" s="15" t="s">
        <v>412</v>
      </c>
      <c r="F23" s="15" t="s">
        <v>151</v>
      </c>
      <c r="G23" s="74">
        <f>'прил 5,'!G331</f>
        <v>0</v>
      </c>
      <c r="H23" s="74">
        <f>'прил 5,'!AH331</f>
        <v>0</v>
      </c>
      <c r="I23" s="74">
        <f>'прил 5,'!AI331</f>
        <v>0</v>
      </c>
    </row>
    <row r="24" spans="1:20" s="264" customFormat="1" ht="51">
      <c r="A24" s="34" t="s">
        <v>473</v>
      </c>
      <c r="B24" s="35">
        <v>793</v>
      </c>
      <c r="C24" s="36" t="s">
        <v>19</v>
      </c>
      <c r="D24" s="36" t="s">
        <v>23</v>
      </c>
      <c r="E24" s="35" t="s">
        <v>248</v>
      </c>
      <c r="F24" s="36"/>
      <c r="G24" s="75">
        <f>G25+G28+G40+G47+G35</f>
        <v>2687009.99</v>
      </c>
      <c r="H24" s="75">
        <f t="shared" ref="H24:I24" si="3">H25+H28+H40+H47+H35</f>
        <v>1262498.49</v>
      </c>
      <c r="I24" s="75">
        <f t="shared" si="3"/>
        <v>2222880.63</v>
      </c>
      <c r="J24" s="263">
        <v>465200</v>
      </c>
      <c r="P24" s="263"/>
      <c r="Q24" s="263"/>
      <c r="R24" s="263"/>
      <c r="S24" s="263"/>
      <c r="T24" s="263"/>
    </row>
    <row r="25" spans="1:20" s="33" customFormat="1" ht="27.75" customHeight="1">
      <c r="A25" s="16" t="s">
        <v>188</v>
      </c>
      <c r="B25" s="14">
        <v>793</v>
      </c>
      <c r="C25" s="15" t="s">
        <v>19</v>
      </c>
      <c r="D25" s="15" t="s">
        <v>23</v>
      </c>
      <c r="E25" s="15" t="s">
        <v>383</v>
      </c>
      <c r="F25" s="15"/>
      <c r="G25" s="102">
        <f t="shared" ref="G25:I26" si="4">G26</f>
        <v>500000</v>
      </c>
      <c r="H25" s="102">
        <f t="shared" si="4"/>
        <v>500000</v>
      </c>
      <c r="I25" s="102">
        <f t="shared" si="4"/>
        <v>500000</v>
      </c>
      <c r="J25" s="130"/>
      <c r="P25" s="130"/>
      <c r="Q25" s="130"/>
      <c r="R25" s="130"/>
      <c r="S25" s="130"/>
      <c r="T25" s="130"/>
    </row>
    <row r="26" spans="1:20" s="33" customFormat="1" ht="28.5" customHeight="1">
      <c r="A26" s="16" t="s">
        <v>30</v>
      </c>
      <c r="B26" s="14">
        <v>793</v>
      </c>
      <c r="C26" s="15" t="s">
        <v>19</v>
      </c>
      <c r="D26" s="15" t="s">
        <v>23</v>
      </c>
      <c r="E26" s="15" t="s">
        <v>383</v>
      </c>
      <c r="F26" s="15" t="s">
        <v>31</v>
      </c>
      <c r="G26" s="102">
        <f t="shared" si="4"/>
        <v>500000</v>
      </c>
      <c r="H26" s="102">
        <f t="shared" si="4"/>
        <v>500000</v>
      </c>
      <c r="I26" s="102">
        <f t="shared" si="4"/>
        <v>500000</v>
      </c>
      <c r="J26" s="130"/>
      <c r="P26" s="130"/>
      <c r="Q26" s="130"/>
      <c r="R26" s="130"/>
      <c r="S26" s="130"/>
      <c r="T26" s="130"/>
    </row>
    <row r="27" spans="1:20" s="33" customFormat="1" ht="31.5" customHeight="1">
      <c r="A27" s="16" t="s">
        <v>9</v>
      </c>
      <c r="B27" s="14">
        <v>793</v>
      </c>
      <c r="C27" s="15" t="s">
        <v>19</v>
      </c>
      <c r="D27" s="15" t="s">
        <v>23</v>
      </c>
      <c r="E27" s="15" t="s">
        <v>383</v>
      </c>
      <c r="F27" s="15" t="s">
        <v>8</v>
      </c>
      <c r="G27" s="102">
        <f>'прил 5,'!G1107</f>
        <v>500000</v>
      </c>
      <c r="H27" s="102">
        <f>'прил 5,'!H1107</f>
        <v>500000</v>
      </c>
      <c r="I27" s="102">
        <f>'прил 5,'!I1107</f>
        <v>500000</v>
      </c>
      <c r="J27" s="130"/>
      <c r="P27" s="130"/>
      <c r="Q27" s="130"/>
      <c r="R27" s="130"/>
      <c r="S27" s="130"/>
      <c r="T27" s="130"/>
    </row>
    <row r="28" spans="1:20" ht="25.5">
      <c r="A28" s="16" t="s">
        <v>163</v>
      </c>
      <c r="B28" s="14">
        <v>793</v>
      </c>
      <c r="C28" s="15" t="s">
        <v>19</v>
      </c>
      <c r="D28" s="15" t="s">
        <v>23</v>
      </c>
      <c r="E28" s="15" t="s">
        <v>384</v>
      </c>
      <c r="F28" s="15"/>
      <c r="G28" s="102">
        <f>G33</f>
        <v>1982009.99</v>
      </c>
      <c r="H28" s="102">
        <f t="shared" ref="H28:I28" si="5">H33</f>
        <v>507498.49</v>
      </c>
      <c r="I28" s="102">
        <f t="shared" si="5"/>
        <v>1467880.63</v>
      </c>
      <c r="J28" s="2">
        <v>70000</v>
      </c>
    </row>
    <row r="29" spans="1:20" ht="25.5" hidden="1" customHeight="1">
      <c r="A29" s="16" t="s">
        <v>156</v>
      </c>
      <c r="B29" s="14">
        <v>793</v>
      </c>
      <c r="C29" s="15" t="s">
        <v>19</v>
      </c>
      <c r="D29" s="15" t="s">
        <v>23</v>
      </c>
      <c r="E29" s="15" t="s">
        <v>384</v>
      </c>
      <c r="F29" s="15" t="s">
        <v>157</v>
      </c>
      <c r="G29" s="74">
        <f>G30</f>
        <v>1982009.99</v>
      </c>
      <c r="H29" s="74">
        <f t="shared" ref="H29:I31" si="6">H30</f>
        <v>0</v>
      </c>
      <c r="I29" s="74">
        <f t="shared" si="6"/>
        <v>0</v>
      </c>
      <c r="J29" s="2">
        <v>35000</v>
      </c>
    </row>
    <row r="30" spans="1:20" ht="25.5" hidden="1" customHeight="1">
      <c r="A30" s="16" t="s">
        <v>170</v>
      </c>
      <c r="B30" s="14">
        <v>793</v>
      </c>
      <c r="C30" s="15" t="s">
        <v>19</v>
      </c>
      <c r="D30" s="15" t="s">
        <v>23</v>
      </c>
      <c r="E30" s="15" t="s">
        <v>384</v>
      </c>
      <c r="F30" s="15" t="s">
        <v>171</v>
      </c>
      <c r="G30" s="74">
        <f>'прил 5,'!G1112</f>
        <v>1982009.99</v>
      </c>
      <c r="H30" s="118">
        <v>0</v>
      </c>
      <c r="I30" s="118">
        <v>0</v>
      </c>
      <c r="J30" s="2">
        <v>500000</v>
      </c>
    </row>
    <row r="31" spans="1:20" ht="25.5" hidden="1" customHeight="1">
      <c r="A31" s="16" t="s">
        <v>156</v>
      </c>
      <c r="B31" s="14">
        <v>793</v>
      </c>
      <c r="C31" s="15" t="s">
        <v>19</v>
      </c>
      <c r="D31" s="15" t="s">
        <v>23</v>
      </c>
      <c r="E31" s="15" t="s">
        <v>384</v>
      </c>
      <c r="F31" s="15" t="s">
        <v>157</v>
      </c>
      <c r="G31" s="74">
        <f>G32</f>
        <v>0</v>
      </c>
      <c r="H31" s="74">
        <f t="shared" si="6"/>
        <v>0</v>
      </c>
      <c r="I31" s="74">
        <f t="shared" si="6"/>
        <v>0</v>
      </c>
      <c r="J31" s="2">
        <v>35000</v>
      </c>
    </row>
    <row r="32" spans="1:20" ht="25.5" hidden="1" customHeight="1">
      <c r="A32" s="16" t="s">
        <v>178</v>
      </c>
      <c r="B32" s="14">
        <v>793</v>
      </c>
      <c r="C32" s="15" t="s">
        <v>19</v>
      </c>
      <c r="D32" s="15" t="s">
        <v>23</v>
      </c>
      <c r="E32" s="15" t="s">
        <v>384</v>
      </c>
      <c r="F32" s="15" t="s">
        <v>179</v>
      </c>
      <c r="G32" s="74">
        <f>'прил 5,'!G1110</f>
        <v>0</v>
      </c>
      <c r="H32" s="118">
        <f>'прил 5,'!H1110</f>
        <v>0</v>
      </c>
      <c r="I32" s="118">
        <f>'прил 5,'!I1110</f>
        <v>0</v>
      </c>
      <c r="J32" s="2">
        <v>500000</v>
      </c>
    </row>
    <row r="33" spans="1:10" ht="16.5" customHeight="1">
      <c r="A33" s="86" t="s">
        <v>63</v>
      </c>
      <c r="B33" s="14">
        <v>793</v>
      </c>
      <c r="C33" s="15" t="s">
        <v>19</v>
      </c>
      <c r="D33" s="15" t="s">
        <v>23</v>
      </c>
      <c r="E33" s="15" t="s">
        <v>384</v>
      </c>
      <c r="F33" s="15" t="s">
        <v>64</v>
      </c>
      <c r="G33" s="74">
        <f>G34</f>
        <v>1982009.99</v>
      </c>
      <c r="H33" s="74">
        <f t="shared" ref="H33:I33" si="7">H34</f>
        <v>507498.49</v>
      </c>
      <c r="I33" s="74">
        <f t="shared" si="7"/>
        <v>1467880.63</v>
      </c>
      <c r="J33" s="1"/>
    </row>
    <row r="34" spans="1:10" ht="17.25" customHeight="1">
      <c r="A34" s="86" t="s">
        <v>180</v>
      </c>
      <c r="B34" s="14">
        <v>793</v>
      </c>
      <c r="C34" s="15" t="s">
        <v>19</v>
      </c>
      <c r="D34" s="15" t="s">
        <v>23</v>
      </c>
      <c r="E34" s="15" t="s">
        <v>384</v>
      </c>
      <c r="F34" s="15" t="s">
        <v>181</v>
      </c>
      <c r="G34" s="74">
        <f>'прил 5,'!G1112</f>
        <v>1982009.99</v>
      </c>
      <c r="H34" s="74">
        <f>'прил 5,'!H1112</f>
        <v>507498.49</v>
      </c>
      <c r="I34" s="74">
        <f>'прил 5,'!I1112</f>
        <v>1467880.63</v>
      </c>
      <c r="J34" s="1"/>
    </row>
    <row r="35" spans="1:10" ht="27.75" customHeight="1">
      <c r="A35" s="119" t="s">
        <v>917</v>
      </c>
      <c r="B35" s="14">
        <v>793</v>
      </c>
      <c r="C35" s="15" t="s">
        <v>19</v>
      </c>
      <c r="D35" s="15" t="s">
        <v>23</v>
      </c>
      <c r="E35" s="15" t="s">
        <v>877</v>
      </c>
      <c r="F35" s="15"/>
      <c r="G35" s="74">
        <f>G36+G38</f>
        <v>100000</v>
      </c>
      <c r="H35" s="74">
        <f t="shared" ref="H35:I35" si="8">H36+H38</f>
        <v>100000</v>
      </c>
      <c r="I35" s="74">
        <f t="shared" si="8"/>
        <v>100000</v>
      </c>
      <c r="J35" s="1"/>
    </row>
    <row r="36" spans="1:10" ht="19.5" hidden="1" customHeight="1">
      <c r="A36" s="16" t="s">
        <v>156</v>
      </c>
      <c r="B36" s="14">
        <v>793</v>
      </c>
      <c r="C36" s="15" t="s">
        <v>19</v>
      </c>
      <c r="D36" s="15" t="s">
        <v>23</v>
      </c>
      <c r="E36" s="15" t="s">
        <v>384</v>
      </c>
      <c r="F36" s="15" t="s">
        <v>157</v>
      </c>
      <c r="G36" s="74">
        <f>G37</f>
        <v>0</v>
      </c>
      <c r="H36" s="74">
        <f t="shared" ref="H36:I38" si="9">H37</f>
        <v>0</v>
      </c>
      <c r="I36" s="74">
        <f t="shared" si="9"/>
        <v>0</v>
      </c>
      <c r="J36" s="1"/>
    </row>
    <row r="37" spans="1:10" ht="12" hidden="1" customHeight="1">
      <c r="A37" s="16" t="s">
        <v>178</v>
      </c>
      <c r="B37" s="14">
        <v>793</v>
      </c>
      <c r="C37" s="15" t="s">
        <v>19</v>
      </c>
      <c r="D37" s="15" t="s">
        <v>23</v>
      </c>
      <c r="E37" s="15" t="s">
        <v>384</v>
      </c>
      <c r="F37" s="15" t="s">
        <v>179</v>
      </c>
      <c r="G37" s="74"/>
      <c r="H37" s="74"/>
      <c r="I37" s="74"/>
      <c r="J37" s="1"/>
    </row>
    <row r="38" spans="1:10" ht="16.5" customHeight="1">
      <c r="A38" s="86" t="s">
        <v>63</v>
      </c>
      <c r="B38" s="14">
        <v>793</v>
      </c>
      <c r="C38" s="15" t="s">
        <v>19</v>
      </c>
      <c r="D38" s="15" t="s">
        <v>23</v>
      </c>
      <c r="E38" s="15" t="s">
        <v>877</v>
      </c>
      <c r="F38" s="15" t="s">
        <v>64</v>
      </c>
      <c r="G38" s="74">
        <f>G39</f>
        <v>100000</v>
      </c>
      <c r="H38" s="74">
        <f t="shared" si="9"/>
        <v>100000</v>
      </c>
      <c r="I38" s="74">
        <f t="shared" si="9"/>
        <v>100000</v>
      </c>
      <c r="J38" s="1"/>
    </row>
    <row r="39" spans="1:10" ht="17.25" customHeight="1">
      <c r="A39" s="86" t="s">
        <v>180</v>
      </c>
      <c r="B39" s="14">
        <v>793</v>
      </c>
      <c r="C39" s="15" t="s">
        <v>19</v>
      </c>
      <c r="D39" s="15" t="s">
        <v>23</v>
      </c>
      <c r="E39" s="15" t="s">
        <v>877</v>
      </c>
      <c r="F39" s="15" t="s">
        <v>181</v>
      </c>
      <c r="G39" s="74">
        <f>'прил 5,'!G1117</f>
        <v>100000</v>
      </c>
      <c r="H39" s="74">
        <f>'прил 5,'!H1117</f>
        <v>100000</v>
      </c>
      <c r="I39" s="74">
        <f>'прил 5,'!I1117</f>
        <v>100000</v>
      </c>
      <c r="J39" s="1"/>
    </row>
    <row r="40" spans="1:10" ht="25.5" customHeight="1">
      <c r="A40" s="16" t="s">
        <v>120</v>
      </c>
      <c r="B40" s="14">
        <v>793</v>
      </c>
      <c r="C40" s="15" t="s">
        <v>19</v>
      </c>
      <c r="D40" s="15" t="s">
        <v>23</v>
      </c>
      <c r="E40" s="15" t="s">
        <v>249</v>
      </c>
      <c r="F40" s="15"/>
      <c r="G40" s="102">
        <f>G41+G45+G44</f>
        <v>105000</v>
      </c>
      <c r="H40" s="102">
        <f t="shared" ref="H40:I40" si="10">H41+H45+H44</f>
        <v>105000</v>
      </c>
      <c r="I40" s="102">
        <f t="shared" si="10"/>
        <v>105000</v>
      </c>
      <c r="J40" s="2">
        <v>50000</v>
      </c>
    </row>
    <row r="41" spans="1:10" ht="25.5" customHeight="1">
      <c r="A41" s="16" t="s">
        <v>324</v>
      </c>
      <c r="B41" s="14">
        <v>793</v>
      </c>
      <c r="C41" s="15" t="s">
        <v>19</v>
      </c>
      <c r="D41" s="15" t="s">
        <v>23</v>
      </c>
      <c r="E41" s="15" t="s">
        <v>249</v>
      </c>
      <c r="F41" s="15" t="s">
        <v>37</v>
      </c>
      <c r="G41" s="102">
        <f>G42</f>
        <v>70000</v>
      </c>
      <c r="H41" s="102">
        <f>H42</f>
        <v>70000</v>
      </c>
      <c r="I41" s="102">
        <f>I42</f>
        <v>70000</v>
      </c>
      <c r="J41" s="2">
        <f>SUM(J24:J40)</f>
        <v>1655200</v>
      </c>
    </row>
    <row r="42" spans="1:10" ht="25.5" customHeight="1">
      <c r="A42" s="16" t="s">
        <v>38</v>
      </c>
      <c r="B42" s="14">
        <v>793</v>
      </c>
      <c r="C42" s="15" t="s">
        <v>19</v>
      </c>
      <c r="D42" s="15" t="s">
        <v>23</v>
      </c>
      <c r="E42" s="15" t="s">
        <v>249</v>
      </c>
      <c r="F42" s="15" t="s">
        <v>39</v>
      </c>
      <c r="G42" s="102">
        <f>'прил 5,'!G1120</f>
        <v>70000</v>
      </c>
      <c r="H42" s="102">
        <f>'прил 5,'!H1120</f>
        <v>70000</v>
      </c>
      <c r="I42" s="102">
        <f>'прил 5,'!I1120</f>
        <v>70000</v>
      </c>
    </row>
    <row r="43" spans="1:10" ht="25.5" hidden="1" customHeight="1">
      <c r="A43" s="16" t="s">
        <v>30</v>
      </c>
      <c r="B43" s="14">
        <v>793</v>
      </c>
      <c r="C43" s="15" t="s">
        <v>19</v>
      </c>
      <c r="D43" s="15" t="s">
        <v>23</v>
      </c>
      <c r="E43" s="15" t="s">
        <v>249</v>
      </c>
      <c r="F43" s="15" t="s">
        <v>31</v>
      </c>
      <c r="G43" s="74">
        <f>G44</f>
        <v>0</v>
      </c>
      <c r="H43" s="74">
        <f t="shared" ref="H43:I43" si="11">H44</f>
        <v>0</v>
      </c>
      <c r="I43" s="74">
        <f t="shared" si="11"/>
        <v>0</v>
      </c>
      <c r="J43" s="1"/>
    </row>
    <row r="44" spans="1:10" ht="25.5" hidden="1" customHeight="1">
      <c r="A44" s="16" t="s">
        <v>9</v>
      </c>
      <c r="B44" s="14">
        <v>793</v>
      </c>
      <c r="C44" s="15" t="s">
        <v>19</v>
      </c>
      <c r="D44" s="15" t="s">
        <v>23</v>
      </c>
      <c r="E44" s="15" t="s">
        <v>249</v>
      </c>
      <c r="F44" s="15" t="s">
        <v>8</v>
      </c>
      <c r="G44" s="74"/>
      <c r="H44" s="74"/>
      <c r="I44" s="74"/>
      <c r="J44" s="1"/>
    </row>
    <row r="45" spans="1:10" ht="25.5" customHeight="1">
      <c r="A45" s="16" t="s">
        <v>63</v>
      </c>
      <c r="B45" s="14">
        <v>793</v>
      </c>
      <c r="C45" s="15" t="s">
        <v>19</v>
      </c>
      <c r="D45" s="15" t="s">
        <v>23</v>
      </c>
      <c r="E45" s="15" t="s">
        <v>249</v>
      </c>
      <c r="F45" s="15" t="s">
        <v>64</v>
      </c>
      <c r="G45" s="102">
        <f>G46</f>
        <v>35000</v>
      </c>
      <c r="H45" s="102">
        <f>H46</f>
        <v>35000</v>
      </c>
      <c r="I45" s="102">
        <f>I46</f>
        <v>35000</v>
      </c>
    </row>
    <row r="46" spans="1:10" ht="25.5" customHeight="1">
      <c r="A46" s="16" t="s">
        <v>144</v>
      </c>
      <c r="B46" s="14">
        <v>793</v>
      </c>
      <c r="C46" s="15" t="s">
        <v>19</v>
      </c>
      <c r="D46" s="15" t="s">
        <v>23</v>
      </c>
      <c r="E46" s="15" t="s">
        <v>249</v>
      </c>
      <c r="F46" s="15" t="s">
        <v>67</v>
      </c>
      <c r="G46" s="102">
        <f>'прил 5,'!G1124</f>
        <v>35000</v>
      </c>
      <c r="H46" s="102">
        <f>'прил 5,'!H1124</f>
        <v>35000</v>
      </c>
      <c r="I46" s="102">
        <f>'прил 5,'!I1124</f>
        <v>35000</v>
      </c>
    </row>
    <row r="47" spans="1:10" ht="25.5" customHeight="1">
      <c r="A47" s="16" t="s">
        <v>448</v>
      </c>
      <c r="B47" s="14">
        <v>793</v>
      </c>
      <c r="C47" s="15" t="s">
        <v>19</v>
      </c>
      <c r="D47" s="15" t="s">
        <v>23</v>
      </c>
      <c r="E47" s="15" t="s">
        <v>449</v>
      </c>
      <c r="F47" s="15"/>
      <c r="G47" s="74">
        <f t="shared" ref="G47:I48" si="12">G48</f>
        <v>0</v>
      </c>
      <c r="H47" s="8">
        <f t="shared" si="12"/>
        <v>50000</v>
      </c>
      <c r="I47" s="8">
        <f t="shared" si="12"/>
        <v>50000</v>
      </c>
    </row>
    <row r="48" spans="1:10" ht="25.5" customHeight="1">
      <c r="A48" s="16" t="s">
        <v>324</v>
      </c>
      <c r="B48" s="14">
        <v>793</v>
      </c>
      <c r="C48" s="15" t="s">
        <v>19</v>
      </c>
      <c r="D48" s="15" t="s">
        <v>23</v>
      </c>
      <c r="E48" s="15" t="s">
        <v>449</v>
      </c>
      <c r="F48" s="15" t="s">
        <v>37</v>
      </c>
      <c r="G48" s="74">
        <f t="shared" si="12"/>
        <v>0</v>
      </c>
      <c r="H48" s="8">
        <f t="shared" si="12"/>
        <v>50000</v>
      </c>
      <c r="I48" s="8">
        <f t="shared" si="12"/>
        <v>50000</v>
      </c>
    </row>
    <row r="49" spans="1:20" ht="25.5" customHeight="1">
      <c r="A49" s="16" t="s">
        <v>38</v>
      </c>
      <c r="B49" s="14">
        <v>793</v>
      </c>
      <c r="C49" s="15" t="s">
        <v>19</v>
      </c>
      <c r="D49" s="15" t="s">
        <v>23</v>
      </c>
      <c r="E49" s="15" t="s">
        <v>449</v>
      </c>
      <c r="F49" s="15" t="s">
        <v>39</v>
      </c>
      <c r="G49" s="74">
        <f>'прил 5,'!G1127</f>
        <v>0</v>
      </c>
      <c r="H49" s="8">
        <f>'прил 5,'!H1127</f>
        <v>50000</v>
      </c>
      <c r="I49" s="8">
        <f>'прил 5,'!I1127</f>
        <v>50000</v>
      </c>
    </row>
    <row r="50" spans="1:20" s="264" customFormat="1" ht="38.25">
      <c r="A50" s="34" t="s">
        <v>442</v>
      </c>
      <c r="B50" s="35">
        <v>763</v>
      </c>
      <c r="C50" s="36" t="s">
        <v>19</v>
      </c>
      <c r="D50" s="36" t="s">
        <v>54</v>
      </c>
      <c r="E50" s="36" t="s">
        <v>207</v>
      </c>
      <c r="F50" s="79"/>
      <c r="G50" s="75">
        <f>G51+G58+G64+G67+G70+G73+G76++G79+G82+G88+G85+G91</f>
        <v>13773285</v>
      </c>
      <c r="H50" s="75">
        <f>H51+H58+H61+H64+H67+H79</f>
        <v>13087275</v>
      </c>
      <c r="I50" s="75">
        <f>I51+I58+I61+I64+I67+I79</f>
        <v>13202404</v>
      </c>
      <c r="J50" s="263">
        <v>9155959</v>
      </c>
      <c r="L50" s="263">
        <f>G50+H50+I50-G51-H51-I51</f>
        <v>3170000</v>
      </c>
      <c r="P50" s="263"/>
      <c r="Q50" s="263"/>
      <c r="R50" s="263"/>
      <c r="S50" s="263"/>
      <c r="T50" s="263"/>
    </row>
    <row r="51" spans="1:20" s="33" customFormat="1" ht="25.5">
      <c r="A51" s="16" t="s">
        <v>76</v>
      </c>
      <c r="B51" s="14">
        <v>763</v>
      </c>
      <c r="C51" s="15" t="s">
        <v>19</v>
      </c>
      <c r="D51" s="15" t="s">
        <v>54</v>
      </c>
      <c r="E51" s="15" t="s">
        <v>208</v>
      </c>
      <c r="F51" s="39"/>
      <c r="G51" s="102">
        <f>G52+G54+G56</f>
        <v>12183285</v>
      </c>
      <c r="H51" s="102">
        <f t="shared" ref="H51:I51" si="13">H52+H54+H56</f>
        <v>12297275</v>
      </c>
      <c r="I51" s="102">
        <f t="shared" si="13"/>
        <v>12412404</v>
      </c>
      <c r="J51" s="130">
        <v>567396</v>
      </c>
      <c r="P51" s="130"/>
      <c r="Q51" s="130"/>
      <c r="R51" s="130"/>
      <c r="S51" s="130"/>
      <c r="T51" s="130"/>
    </row>
    <row r="52" spans="1:20" ht="51">
      <c r="A52" s="16" t="s">
        <v>55</v>
      </c>
      <c r="B52" s="14">
        <v>763</v>
      </c>
      <c r="C52" s="15" t="s">
        <v>19</v>
      </c>
      <c r="D52" s="15" t="s">
        <v>54</v>
      </c>
      <c r="E52" s="15" t="s">
        <v>208</v>
      </c>
      <c r="F52" s="15" t="s">
        <v>58</v>
      </c>
      <c r="G52" s="102">
        <f>SUM(G53)</f>
        <v>11480921</v>
      </c>
      <c r="H52" s="102">
        <f>SUM(H53)</f>
        <v>11598911</v>
      </c>
      <c r="I52" s="102">
        <f>SUM(I53)</f>
        <v>11714040</v>
      </c>
      <c r="J52" s="2">
        <v>15000</v>
      </c>
    </row>
    <row r="53" spans="1:20" ht="25.5">
      <c r="A53" s="16" t="s">
        <v>56</v>
      </c>
      <c r="B53" s="14">
        <v>763</v>
      </c>
      <c r="C53" s="15" t="s">
        <v>19</v>
      </c>
      <c r="D53" s="15" t="s">
        <v>54</v>
      </c>
      <c r="E53" s="15" t="s">
        <v>208</v>
      </c>
      <c r="F53" s="15" t="s">
        <v>59</v>
      </c>
      <c r="G53" s="102">
        <f>'прил 5,'!G363</f>
        <v>11480921</v>
      </c>
      <c r="H53" s="102">
        <f>'прил 5,'!AH363+'прил 5,'!H363</f>
        <v>11598911</v>
      </c>
      <c r="I53" s="102">
        <f>'прил 5,'!AI363+'прил 5,'!I363</f>
        <v>11714040</v>
      </c>
      <c r="J53" s="2">
        <v>200000</v>
      </c>
    </row>
    <row r="54" spans="1:20" ht="25.5">
      <c r="A54" s="16" t="s">
        <v>36</v>
      </c>
      <c r="B54" s="14">
        <v>763</v>
      </c>
      <c r="C54" s="15" t="s">
        <v>19</v>
      </c>
      <c r="D54" s="15" t="s">
        <v>54</v>
      </c>
      <c r="E54" s="15" t="s">
        <v>208</v>
      </c>
      <c r="F54" s="15" t="s">
        <v>37</v>
      </c>
      <c r="G54" s="102">
        <f>SUM(G55)</f>
        <v>680364</v>
      </c>
      <c r="H54" s="102">
        <f>SUM(H55)</f>
        <v>680364</v>
      </c>
      <c r="I54" s="102">
        <f>SUM(I55)</f>
        <v>680364</v>
      </c>
      <c r="J54" s="2">
        <v>200000</v>
      </c>
    </row>
    <row r="55" spans="1:20" ht="25.5">
      <c r="A55" s="16" t="s">
        <v>38</v>
      </c>
      <c r="B55" s="14">
        <v>763</v>
      </c>
      <c r="C55" s="15" t="s">
        <v>19</v>
      </c>
      <c r="D55" s="15" t="s">
        <v>54</v>
      </c>
      <c r="E55" s="15" t="s">
        <v>208</v>
      </c>
      <c r="F55" s="15" t="s">
        <v>39</v>
      </c>
      <c r="G55" s="102">
        <f>'прил 5,'!G365</f>
        <v>680364</v>
      </c>
      <c r="H55" s="102">
        <f>'прил 5,'!AH365+'прил 5,'!H365</f>
        <v>680364</v>
      </c>
      <c r="I55" s="102">
        <f>'прил 5,'!AI365+'прил 5,'!I365</f>
        <v>680364</v>
      </c>
      <c r="J55" s="2">
        <v>210000</v>
      </c>
    </row>
    <row r="56" spans="1:20">
      <c r="A56" s="16" t="s">
        <v>63</v>
      </c>
      <c r="B56" s="14"/>
      <c r="C56" s="15"/>
      <c r="D56" s="15"/>
      <c r="E56" s="15" t="s">
        <v>208</v>
      </c>
      <c r="F56" s="15" t="s">
        <v>64</v>
      </c>
      <c r="G56" s="102">
        <f>G57</f>
        <v>22000</v>
      </c>
      <c r="H56" s="102">
        <f>H57</f>
        <v>18000</v>
      </c>
      <c r="I56" s="102">
        <f>I57</f>
        <v>18000</v>
      </c>
      <c r="J56" s="2">
        <f>SUM(J50:J55)</f>
        <v>10348355</v>
      </c>
    </row>
    <row r="57" spans="1:20">
      <c r="A57" s="16" t="s">
        <v>144</v>
      </c>
      <c r="B57" s="14"/>
      <c r="C57" s="15"/>
      <c r="D57" s="15"/>
      <c r="E57" s="15" t="s">
        <v>208</v>
      </c>
      <c r="F57" s="15" t="s">
        <v>67</v>
      </c>
      <c r="G57" s="102">
        <f>'прил 5,'!G367</f>
        <v>22000</v>
      </c>
      <c r="H57" s="102">
        <f>'прил 5,'!AH367+'прил 5,'!H367</f>
        <v>18000</v>
      </c>
      <c r="I57" s="102">
        <f>'прил 5,'!AI367+'прил 5,'!I367</f>
        <v>18000</v>
      </c>
    </row>
    <row r="58" spans="1:20" ht="33.75" customHeight="1">
      <c r="A58" s="16" t="s">
        <v>644</v>
      </c>
      <c r="B58" s="14">
        <v>763</v>
      </c>
      <c r="C58" s="15" t="s">
        <v>19</v>
      </c>
      <c r="D58" s="15" t="s">
        <v>23</v>
      </c>
      <c r="E58" s="15" t="s">
        <v>209</v>
      </c>
      <c r="F58" s="15"/>
      <c r="G58" s="102">
        <f>G59+G61</f>
        <v>230000</v>
      </c>
      <c r="H58" s="102">
        <f t="shared" ref="G58:I59" si="14">H59</f>
        <v>230000</v>
      </c>
      <c r="I58" s="102">
        <f t="shared" si="14"/>
        <v>230000</v>
      </c>
    </row>
    <row r="59" spans="1:20" ht="27.75" customHeight="1">
      <c r="A59" s="16" t="s">
        <v>36</v>
      </c>
      <c r="B59" s="14">
        <v>763</v>
      </c>
      <c r="C59" s="15" t="s">
        <v>19</v>
      </c>
      <c r="D59" s="15" t="s">
        <v>23</v>
      </c>
      <c r="E59" s="15" t="s">
        <v>209</v>
      </c>
      <c r="F59" s="15" t="s">
        <v>37</v>
      </c>
      <c r="G59" s="102">
        <f t="shared" si="14"/>
        <v>220600</v>
      </c>
      <c r="H59" s="102">
        <f t="shared" si="14"/>
        <v>230000</v>
      </c>
      <c r="I59" s="102">
        <f t="shared" si="14"/>
        <v>230000</v>
      </c>
    </row>
    <row r="60" spans="1:20" ht="28.5" customHeight="1">
      <c r="A60" s="16" t="s">
        <v>38</v>
      </c>
      <c r="B60" s="14">
        <v>763</v>
      </c>
      <c r="C60" s="15" t="s">
        <v>19</v>
      </c>
      <c r="D60" s="15" t="s">
        <v>23</v>
      </c>
      <c r="E60" s="15" t="s">
        <v>209</v>
      </c>
      <c r="F60" s="15" t="s">
        <v>39</v>
      </c>
      <c r="G60" s="102">
        <f>'прил 5,'!G372</f>
        <v>220600</v>
      </c>
      <c r="H60" s="102">
        <f>'прил 5,'!AH372+'прил 5,'!H372</f>
        <v>230000</v>
      </c>
      <c r="I60" s="102">
        <f>'прил 5,'!AI372+'прил 5,'!I372</f>
        <v>230000</v>
      </c>
    </row>
    <row r="61" spans="1:20">
      <c r="A61" s="16" t="s">
        <v>63</v>
      </c>
      <c r="B61" s="14">
        <v>763</v>
      </c>
      <c r="C61" s="15" t="s">
        <v>19</v>
      </c>
      <c r="D61" s="15" t="s">
        <v>23</v>
      </c>
      <c r="E61" s="15" t="s">
        <v>209</v>
      </c>
      <c r="F61" s="15" t="s">
        <v>64</v>
      </c>
      <c r="G61" s="102">
        <f>G62</f>
        <v>9400</v>
      </c>
      <c r="H61" s="74">
        <v>0</v>
      </c>
      <c r="I61" s="74">
        <v>0</v>
      </c>
    </row>
    <row r="62" spans="1:20" ht="15" customHeight="1">
      <c r="A62" s="16" t="s">
        <v>144</v>
      </c>
      <c r="B62" s="14">
        <v>763</v>
      </c>
      <c r="C62" s="15" t="s">
        <v>19</v>
      </c>
      <c r="D62" s="15" t="s">
        <v>23</v>
      </c>
      <c r="E62" s="15" t="s">
        <v>209</v>
      </c>
      <c r="F62" s="15" t="s">
        <v>67</v>
      </c>
      <c r="G62" s="102">
        <f>'прил 5,'!G374</f>
        <v>9400</v>
      </c>
      <c r="H62" s="74">
        <v>0</v>
      </c>
      <c r="I62" s="74">
        <v>0</v>
      </c>
    </row>
    <row r="63" spans="1:20" ht="28.5" hidden="1" customHeight="1">
      <c r="A63" s="16"/>
      <c r="B63" s="14"/>
      <c r="C63" s="15"/>
      <c r="D63" s="15"/>
      <c r="E63" s="15"/>
      <c r="F63" s="15"/>
      <c r="G63" s="74"/>
      <c r="H63" s="74"/>
      <c r="I63" s="74"/>
      <c r="J63" s="1"/>
    </row>
    <row r="64" spans="1:20" ht="125.25" customHeight="1">
      <c r="A64" s="16" t="s">
        <v>280</v>
      </c>
      <c r="B64" s="14">
        <v>763</v>
      </c>
      <c r="C64" s="15" t="s">
        <v>54</v>
      </c>
      <c r="D64" s="15" t="s">
        <v>88</v>
      </c>
      <c r="E64" s="15" t="s">
        <v>212</v>
      </c>
      <c r="F64" s="15"/>
      <c r="G64" s="102">
        <f>G65</f>
        <v>1050000</v>
      </c>
      <c r="H64" s="102">
        <f t="shared" ref="H64:I64" si="15">H65</f>
        <v>250000</v>
      </c>
      <c r="I64" s="102">
        <f t="shared" si="15"/>
        <v>250000</v>
      </c>
    </row>
    <row r="65" spans="1:10" ht="25.5">
      <c r="A65" s="16" t="s">
        <v>36</v>
      </c>
      <c r="B65" s="14">
        <v>763</v>
      </c>
      <c r="C65" s="15" t="s">
        <v>54</v>
      </c>
      <c r="D65" s="15" t="s">
        <v>88</v>
      </c>
      <c r="E65" s="15" t="s">
        <v>212</v>
      </c>
      <c r="F65" s="15" t="s">
        <v>37</v>
      </c>
      <c r="G65" s="102">
        <f>SUM(G66)</f>
        <v>1050000</v>
      </c>
      <c r="H65" s="102">
        <f>SUM(H66)</f>
        <v>250000</v>
      </c>
      <c r="I65" s="102">
        <f>SUM(I66)</f>
        <v>250000</v>
      </c>
    </row>
    <row r="66" spans="1:10" ht="25.5" customHeight="1">
      <c r="A66" s="16" t="s">
        <v>38</v>
      </c>
      <c r="B66" s="14">
        <v>763</v>
      </c>
      <c r="C66" s="15" t="s">
        <v>54</v>
      </c>
      <c r="D66" s="15" t="s">
        <v>88</v>
      </c>
      <c r="E66" s="15" t="s">
        <v>212</v>
      </c>
      <c r="F66" s="15" t="s">
        <v>39</v>
      </c>
      <c r="G66" s="102">
        <f>'прил 5,'!G388</f>
        <v>1050000</v>
      </c>
      <c r="H66" s="102">
        <f>'прил 5,'!AH388+'прил 5,'!H388</f>
        <v>250000</v>
      </c>
      <c r="I66" s="102">
        <f>'прил 5,'!AI388+'прил 5,'!I388</f>
        <v>250000</v>
      </c>
    </row>
    <row r="67" spans="1:10" ht="94.5" customHeight="1">
      <c r="A67" s="30" t="s">
        <v>645</v>
      </c>
      <c r="B67" s="14">
        <v>763</v>
      </c>
      <c r="C67" s="15" t="s">
        <v>54</v>
      </c>
      <c r="D67" s="15" t="s">
        <v>88</v>
      </c>
      <c r="E67" s="15" t="s">
        <v>213</v>
      </c>
      <c r="F67" s="15"/>
      <c r="G67" s="102">
        <f>G68</f>
        <v>270000</v>
      </c>
      <c r="H67" s="102">
        <f t="shared" ref="H67:I67" si="16">H68</f>
        <v>270000</v>
      </c>
      <c r="I67" s="102">
        <f t="shared" si="16"/>
        <v>270000</v>
      </c>
    </row>
    <row r="68" spans="1:10" ht="25.5">
      <c r="A68" s="16" t="s">
        <v>36</v>
      </c>
      <c r="B68" s="14">
        <v>763</v>
      </c>
      <c r="C68" s="15" t="s">
        <v>54</v>
      </c>
      <c r="D68" s="15" t="s">
        <v>88</v>
      </c>
      <c r="E68" s="15" t="s">
        <v>213</v>
      </c>
      <c r="F68" s="15" t="s">
        <v>37</v>
      </c>
      <c r="G68" s="102">
        <f>SUM(G69)</f>
        <v>270000</v>
      </c>
      <c r="H68" s="102">
        <f>SUM(H69)</f>
        <v>270000</v>
      </c>
      <c r="I68" s="102">
        <f>SUM(I69)</f>
        <v>270000</v>
      </c>
    </row>
    <row r="69" spans="1:10" ht="25.5" customHeight="1">
      <c r="A69" s="16" t="s">
        <v>38</v>
      </c>
      <c r="B69" s="14">
        <v>763</v>
      </c>
      <c r="C69" s="15" t="s">
        <v>54</v>
      </c>
      <c r="D69" s="15" t="s">
        <v>88</v>
      </c>
      <c r="E69" s="15" t="s">
        <v>213</v>
      </c>
      <c r="F69" s="15" t="s">
        <v>39</v>
      </c>
      <c r="G69" s="102">
        <f>'прил 5,'!G391</f>
        <v>270000</v>
      </c>
      <c r="H69" s="102">
        <f>'прил 5,'!AH391+'прил 5,'!H391</f>
        <v>270000</v>
      </c>
      <c r="I69" s="102">
        <f>'прил 5,'!AI391+'прил 5,'!I391</f>
        <v>270000</v>
      </c>
    </row>
    <row r="70" spans="1:10" ht="81.75" hidden="1" customHeight="1">
      <c r="A70" s="30" t="s">
        <v>599</v>
      </c>
      <c r="B70" s="14">
        <v>763</v>
      </c>
      <c r="C70" s="15" t="s">
        <v>54</v>
      </c>
      <c r="D70" s="15" t="s">
        <v>88</v>
      </c>
      <c r="E70" s="15" t="s">
        <v>566</v>
      </c>
      <c r="F70" s="15"/>
      <c r="G70" s="74">
        <f>G71</f>
        <v>0</v>
      </c>
      <c r="H70" s="74">
        <v>0</v>
      </c>
      <c r="I70" s="74">
        <v>0</v>
      </c>
      <c r="J70" s="1"/>
    </row>
    <row r="71" spans="1:10" ht="25.5" hidden="1">
      <c r="A71" s="16" t="s">
        <v>36</v>
      </c>
      <c r="B71" s="14">
        <v>763</v>
      </c>
      <c r="C71" s="15" t="s">
        <v>54</v>
      </c>
      <c r="D71" s="15" t="s">
        <v>88</v>
      </c>
      <c r="E71" s="15" t="s">
        <v>566</v>
      </c>
      <c r="F71" s="15" t="s">
        <v>37</v>
      </c>
      <c r="G71" s="74">
        <f>SUM(G72)</f>
        <v>0</v>
      </c>
      <c r="H71" s="74">
        <f>SUM(H72)</f>
        <v>0</v>
      </c>
      <c r="I71" s="74">
        <f>SUM(I72)</f>
        <v>0</v>
      </c>
      <c r="J71" s="1"/>
    </row>
    <row r="72" spans="1:10" ht="25.5" hidden="1" customHeight="1">
      <c r="A72" s="16" t="s">
        <v>38</v>
      </c>
      <c r="B72" s="14">
        <v>763</v>
      </c>
      <c r="C72" s="15" t="s">
        <v>54</v>
      </c>
      <c r="D72" s="15" t="s">
        <v>88</v>
      </c>
      <c r="E72" s="15" t="s">
        <v>566</v>
      </c>
      <c r="F72" s="15" t="s">
        <v>39</v>
      </c>
      <c r="G72" s="74"/>
      <c r="H72" s="74">
        <v>0</v>
      </c>
      <c r="I72" s="74">
        <v>0</v>
      </c>
      <c r="J72" s="1"/>
    </row>
    <row r="73" spans="1:10" ht="23.25" hidden="1" customHeight="1">
      <c r="A73" s="144" t="s">
        <v>568</v>
      </c>
      <c r="B73" s="14">
        <v>763</v>
      </c>
      <c r="C73" s="15" t="s">
        <v>54</v>
      </c>
      <c r="D73" s="15" t="s">
        <v>88</v>
      </c>
      <c r="E73" s="15" t="s">
        <v>567</v>
      </c>
      <c r="F73" s="15"/>
      <c r="G73" s="74">
        <f>G74</f>
        <v>0</v>
      </c>
      <c r="H73" s="74">
        <v>0</v>
      </c>
      <c r="I73" s="74">
        <v>0</v>
      </c>
      <c r="J73" s="1"/>
    </row>
    <row r="74" spans="1:10" ht="25.5" hidden="1">
      <c r="A74" s="16" t="s">
        <v>36</v>
      </c>
      <c r="B74" s="14">
        <v>763</v>
      </c>
      <c r="C74" s="15" t="s">
        <v>54</v>
      </c>
      <c r="D74" s="15" t="s">
        <v>88</v>
      </c>
      <c r="E74" s="15" t="s">
        <v>567</v>
      </c>
      <c r="F74" s="15" t="s">
        <v>37</v>
      </c>
      <c r="G74" s="74">
        <f>SUM(G75)</f>
        <v>0</v>
      </c>
      <c r="H74" s="74">
        <f>SUM(H75)</f>
        <v>0</v>
      </c>
      <c r="I74" s="74">
        <f>SUM(I75)</f>
        <v>0</v>
      </c>
      <c r="J74" s="1"/>
    </row>
    <row r="75" spans="1:10" ht="25.5" hidden="1" customHeight="1">
      <c r="A75" s="16" t="s">
        <v>38</v>
      </c>
      <c r="B75" s="14">
        <v>763</v>
      </c>
      <c r="C75" s="15" t="s">
        <v>54</v>
      </c>
      <c r="D75" s="15" t="s">
        <v>88</v>
      </c>
      <c r="E75" s="15" t="s">
        <v>567</v>
      </c>
      <c r="F75" s="15" t="s">
        <v>39</v>
      </c>
      <c r="G75" s="74"/>
      <c r="H75" s="74">
        <v>0</v>
      </c>
      <c r="I75" s="74">
        <v>0</v>
      </c>
      <c r="J75" s="1"/>
    </row>
    <row r="76" spans="1:10" ht="23.25" hidden="1" customHeight="1">
      <c r="A76" s="144" t="s">
        <v>570</v>
      </c>
      <c r="B76" s="14">
        <v>763</v>
      </c>
      <c r="C76" s="15" t="s">
        <v>54</v>
      </c>
      <c r="D76" s="15" t="s">
        <v>88</v>
      </c>
      <c r="E76" s="15" t="s">
        <v>569</v>
      </c>
      <c r="F76" s="15"/>
      <c r="G76" s="74">
        <f>G77</f>
        <v>0</v>
      </c>
      <c r="H76" s="74">
        <v>0</v>
      </c>
      <c r="I76" s="74">
        <v>0</v>
      </c>
      <c r="J76" s="1"/>
    </row>
    <row r="77" spans="1:10" ht="25.5" hidden="1">
      <c r="A77" s="16" t="s">
        <v>36</v>
      </c>
      <c r="B77" s="14">
        <v>763</v>
      </c>
      <c r="C77" s="15" t="s">
        <v>54</v>
      </c>
      <c r="D77" s="15" t="s">
        <v>88</v>
      </c>
      <c r="E77" s="15" t="s">
        <v>569</v>
      </c>
      <c r="F77" s="15" t="s">
        <v>37</v>
      </c>
      <c r="G77" s="74">
        <f>SUM(G78)</f>
        <v>0</v>
      </c>
      <c r="H77" s="74">
        <f>SUM(H78)</f>
        <v>0</v>
      </c>
      <c r="I77" s="74">
        <f>SUM(I78)</f>
        <v>0</v>
      </c>
      <c r="J77" s="1"/>
    </row>
    <row r="78" spans="1:10" ht="25.5" hidden="1" customHeight="1">
      <c r="A78" s="16" t="s">
        <v>38</v>
      </c>
      <c r="B78" s="14">
        <v>763</v>
      </c>
      <c r="C78" s="15" t="s">
        <v>54</v>
      </c>
      <c r="D78" s="15" t="s">
        <v>88</v>
      </c>
      <c r="E78" s="15" t="s">
        <v>569</v>
      </c>
      <c r="F78" s="15" t="s">
        <v>39</v>
      </c>
      <c r="G78" s="74"/>
      <c r="H78" s="74">
        <v>0</v>
      </c>
      <c r="I78" s="74">
        <v>0</v>
      </c>
      <c r="J78" s="1"/>
    </row>
    <row r="79" spans="1:10" ht="34.5" customHeight="1">
      <c r="A79" s="16" t="s">
        <v>584</v>
      </c>
      <c r="B79" s="14">
        <v>763</v>
      </c>
      <c r="C79" s="15" t="s">
        <v>54</v>
      </c>
      <c r="D79" s="15" t="s">
        <v>88</v>
      </c>
      <c r="E79" s="15" t="s">
        <v>583</v>
      </c>
      <c r="F79" s="15"/>
      <c r="G79" s="74">
        <f>G80</f>
        <v>40000</v>
      </c>
      <c r="H79" s="74">
        <f t="shared" ref="H79:I79" si="17">H80</f>
        <v>40000</v>
      </c>
      <c r="I79" s="74">
        <f t="shared" si="17"/>
        <v>40000</v>
      </c>
      <c r="J79" s="1"/>
    </row>
    <row r="80" spans="1:10" ht="25.5">
      <c r="A80" s="16" t="s">
        <v>36</v>
      </c>
      <c r="B80" s="14">
        <v>763</v>
      </c>
      <c r="C80" s="15" t="s">
        <v>54</v>
      </c>
      <c r="D80" s="15" t="s">
        <v>88</v>
      </c>
      <c r="E80" s="15" t="s">
        <v>583</v>
      </c>
      <c r="F80" s="15" t="s">
        <v>37</v>
      </c>
      <c r="G80" s="74">
        <f>SUM(G81)</f>
        <v>40000</v>
      </c>
      <c r="H80" s="74">
        <f>SUM(H81)</f>
        <v>40000</v>
      </c>
      <c r="I80" s="74">
        <f>SUM(I81)</f>
        <v>40000</v>
      </c>
      <c r="J80" s="1"/>
    </row>
    <row r="81" spans="1:20" ht="30.75" customHeight="1">
      <c r="A81" s="16" t="s">
        <v>38</v>
      </c>
      <c r="B81" s="14">
        <v>763</v>
      </c>
      <c r="C81" s="15" t="s">
        <v>54</v>
      </c>
      <c r="D81" s="15" t="s">
        <v>88</v>
      </c>
      <c r="E81" s="15" t="s">
        <v>583</v>
      </c>
      <c r="F81" s="15" t="s">
        <v>39</v>
      </c>
      <c r="G81" s="74">
        <f>'прил 5,'!G403</f>
        <v>40000</v>
      </c>
      <c r="H81" s="74">
        <f>'прил 5,'!H403</f>
        <v>40000</v>
      </c>
      <c r="I81" s="74">
        <f>'прил 5,'!I403</f>
        <v>40000</v>
      </c>
      <c r="J81" s="1"/>
    </row>
    <row r="82" spans="1:20" ht="34.5" hidden="1" customHeight="1">
      <c r="A82" s="16" t="s">
        <v>793</v>
      </c>
      <c r="B82" s="14">
        <v>763</v>
      </c>
      <c r="C82" s="15" t="s">
        <v>54</v>
      </c>
      <c r="D82" s="15" t="s">
        <v>88</v>
      </c>
      <c r="E82" s="15" t="s">
        <v>792</v>
      </c>
      <c r="F82" s="15"/>
      <c r="G82" s="74">
        <f>G83</f>
        <v>0</v>
      </c>
      <c r="H82" s="74">
        <f>SUM(H83)</f>
        <v>0</v>
      </c>
      <c r="I82" s="74">
        <f>SUM(I83)</f>
        <v>0</v>
      </c>
      <c r="J82" s="1"/>
    </row>
    <row r="83" spans="1:20" ht="25.5" hidden="1">
      <c r="A83" s="16" t="s">
        <v>36</v>
      </c>
      <c r="B83" s="14">
        <v>763</v>
      </c>
      <c r="C83" s="15" t="s">
        <v>54</v>
      </c>
      <c r="D83" s="15" t="s">
        <v>88</v>
      </c>
      <c r="E83" s="15" t="s">
        <v>792</v>
      </c>
      <c r="F83" s="15" t="s">
        <v>37</v>
      </c>
      <c r="G83" s="74">
        <f>SUM(G84)</f>
        <v>0</v>
      </c>
      <c r="H83" s="74">
        <f>SUM(H84)</f>
        <v>0</v>
      </c>
      <c r="I83" s="74">
        <f>SUM(I84)</f>
        <v>0</v>
      </c>
      <c r="J83" s="1"/>
    </row>
    <row r="84" spans="1:20" ht="30.75" hidden="1" customHeight="1">
      <c r="A84" s="16" t="s">
        <v>38</v>
      </c>
      <c r="B84" s="14">
        <v>763</v>
      </c>
      <c r="C84" s="15" t="s">
        <v>54</v>
      </c>
      <c r="D84" s="15" t="s">
        <v>88</v>
      </c>
      <c r="E84" s="15" t="s">
        <v>792</v>
      </c>
      <c r="F84" s="15" t="s">
        <v>39</v>
      </c>
      <c r="G84" s="74"/>
      <c r="H84" s="74">
        <v>0</v>
      </c>
      <c r="I84" s="74">
        <v>0</v>
      </c>
      <c r="J84" s="1"/>
    </row>
    <row r="85" spans="1:20" ht="34.5" hidden="1" customHeight="1">
      <c r="A85" s="16" t="s">
        <v>803</v>
      </c>
      <c r="B85" s="14">
        <v>763</v>
      </c>
      <c r="C85" s="15" t="s">
        <v>54</v>
      </c>
      <c r="D85" s="15" t="s">
        <v>88</v>
      </c>
      <c r="E85" s="15" t="s">
        <v>802</v>
      </c>
      <c r="F85" s="15"/>
      <c r="G85" s="74">
        <f>G86</f>
        <v>0</v>
      </c>
      <c r="H85" s="74">
        <f>SUM(H86)</f>
        <v>0</v>
      </c>
      <c r="I85" s="74">
        <f>SUM(I86)</f>
        <v>0</v>
      </c>
      <c r="J85" s="1"/>
    </row>
    <row r="86" spans="1:20" ht="25.5" hidden="1">
      <c r="A86" s="16" t="s">
        <v>36</v>
      </c>
      <c r="B86" s="14">
        <v>763</v>
      </c>
      <c r="C86" s="15" t="s">
        <v>54</v>
      </c>
      <c r="D86" s="15" t="s">
        <v>88</v>
      </c>
      <c r="E86" s="15" t="s">
        <v>802</v>
      </c>
      <c r="F86" s="15" t="s">
        <v>37</v>
      </c>
      <c r="G86" s="74">
        <f>SUM(G87)</f>
        <v>0</v>
      </c>
      <c r="H86" s="74">
        <f>SUM(H87)</f>
        <v>0</v>
      </c>
      <c r="I86" s="74">
        <f>SUM(I87)</f>
        <v>0</v>
      </c>
      <c r="J86" s="1"/>
    </row>
    <row r="87" spans="1:20" ht="30.75" hidden="1" customHeight="1">
      <c r="A87" s="16" t="s">
        <v>38</v>
      </c>
      <c r="B87" s="14">
        <v>763</v>
      </c>
      <c r="C87" s="15" t="s">
        <v>54</v>
      </c>
      <c r="D87" s="15" t="s">
        <v>88</v>
      </c>
      <c r="E87" s="15" t="s">
        <v>802</v>
      </c>
      <c r="F87" s="15" t="s">
        <v>39</v>
      </c>
      <c r="G87" s="74"/>
      <c r="H87" s="74"/>
      <c r="I87" s="74"/>
      <c r="J87" s="1"/>
    </row>
    <row r="88" spans="1:20" ht="40.5" hidden="1" customHeight="1">
      <c r="A88" s="16" t="s">
        <v>790</v>
      </c>
      <c r="B88" s="14">
        <v>763</v>
      </c>
      <c r="C88" s="15" t="s">
        <v>54</v>
      </c>
      <c r="D88" s="15" t="s">
        <v>173</v>
      </c>
      <c r="E88" s="14" t="s">
        <v>801</v>
      </c>
      <c r="F88" s="14"/>
      <c r="G88" s="74">
        <f>G89</f>
        <v>0</v>
      </c>
      <c r="H88" s="74">
        <f>H90</f>
        <v>0</v>
      </c>
      <c r="I88" s="74">
        <f>I90</f>
        <v>0</v>
      </c>
      <c r="J88" s="1"/>
    </row>
    <row r="89" spans="1:20" ht="25.5" hidden="1">
      <c r="A89" s="16" t="s">
        <v>36</v>
      </c>
      <c r="B89" s="14">
        <v>763</v>
      </c>
      <c r="C89" s="15" t="s">
        <v>54</v>
      </c>
      <c r="D89" s="15" t="s">
        <v>173</v>
      </c>
      <c r="E89" s="14" t="s">
        <v>801</v>
      </c>
      <c r="F89" s="14">
        <v>200</v>
      </c>
      <c r="G89" s="74">
        <f t="shared" ref="G89:I89" si="18">G90</f>
        <v>0</v>
      </c>
      <c r="H89" s="74">
        <f t="shared" si="18"/>
        <v>0</v>
      </c>
      <c r="I89" s="74">
        <f t="shared" si="18"/>
        <v>0</v>
      </c>
      <c r="J89" s="1"/>
    </row>
    <row r="90" spans="1:20" ht="48" hidden="1" customHeight="1">
      <c r="A90" s="16" t="s">
        <v>38</v>
      </c>
      <c r="B90" s="14">
        <v>763</v>
      </c>
      <c r="C90" s="15" t="s">
        <v>54</v>
      </c>
      <c r="D90" s="15" t="s">
        <v>173</v>
      </c>
      <c r="E90" s="14" t="s">
        <v>801</v>
      </c>
      <c r="F90" s="14">
        <v>240</v>
      </c>
      <c r="G90" s="74">
        <f>'прил 5,'!G383</f>
        <v>0</v>
      </c>
      <c r="H90" s="8">
        <v>0</v>
      </c>
      <c r="I90" s="8">
        <v>0</v>
      </c>
      <c r="J90" s="1"/>
    </row>
    <row r="91" spans="1:20" ht="34.5" hidden="1" customHeight="1">
      <c r="A91" s="16" t="s">
        <v>806</v>
      </c>
      <c r="B91" s="14">
        <v>763</v>
      </c>
      <c r="C91" s="15" t="s">
        <v>54</v>
      </c>
      <c r="D91" s="15" t="s">
        <v>88</v>
      </c>
      <c r="E91" s="15" t="s">
        <v>805</v>
      </c>
      <c r="F91" s="15"/>
      <c r="G91" s="74">
        <f>G92</f>
        <v>0</v>
      </c>
      <c r="H91" s="74">
        <f>SUM(H92)</f>
        <v>0</v>
      </c>
      <c r="I91" s="74">
        <f>SUM(I92)</f>
        <v>0</v>
      </c>
      <c r="J91" s="1"/>
    </row>
    <row r="92" spans="1:20" ht="25.5" hidden="1">
      <c r="A92" s="16" t="s">
        <v>36</v>
      </c>
      <c r="B92" s="14">
        <v>763</v>
      </c>
      <c r="C92" s="15" t="s">
        <v>54</v>
      </c>
      <c r="D92" s="15" t="s">
        <v>88</v>
      </c>
      <c r="E92" s="15" t="s">
        <v>805</v>
      </c>
      <c r="F92" s="15" t="s">
        <v>37</v>
      </c>
      <c r="G92" s="74">
        <f>SUM(G93)</f>
        <v>0</v>
      </c>
      <c r="H92" s="74">
        <f>SUM(H93)</f>
        <v>0</v>
      </c>
      <c r="I92" s="74">
        <f>SUM(I93)</f>
        <v>0</v>
      </c>
      <c r="J92" s="1"/>
    </row>
    <row r="93" spans="1:20" ht="30.75" hidden="1" customHeight="1">
      <c r="A93" s="16" t="s">
        <v>38</v>
      </c>
      <c r="B93" s="14">
        <v>763</v>
      </c>
      <c r="C93" s="15" t="s">
        <v>54</v>
      </c>
      <c r="D93" s="15" t="s">
        <v>88</v>
      </c>
      <c r="E93" s="15" t="s">
        <v>805</v>
      </c>
      <c r="F93" s="15" t="s">
        <v>39</v>
      </c>
      <c r="G93" s="74"/>
      <c r="H93" s="74"/>
      <c r="I93" s="74"/>
      <c r="J93" s="1"/>
    </row>
    <row r="94" spans="1:20" s="22" customFormat="1" ht="48" customHeight="1">
      <c r="A94" s="34" t="s">
        <v>831</v>
      </c>
      <c r="B94" s="35">
        <v>793</v>
      </c>
      <c r="C94" s="36" t="s">
        <v>69</v>
      </c>
      <c r="D94" s="36" t="s">
        <v>70</v>
      </c>
      <c r="E94" s="36" t="s">
        <v>263</v>
      </c>
      <c r="F94" s="36"/>
      <c r="G94" s="75">
        <f>G112+G121</f>
        <v>2806977.84</v>
      </c>
      <c r="H94" s="75">
        <f t="shared" ref="H94:I94" si="19">H112+H121</f>
        <v>300000</v>
      </c>
      <c r="I94" s="75">
        <f t="shared" si="19"/>
        <v>300000</v>
      </c>
      <c r="J94" s="21">
        <v>100000</v>
      </c>
      <c r="P94" s="21"/>
      <c r="Q94" s="21"/>
      <c r="R94" s="21"/>
      <c r="S94" s="21"/>
      <c r="T94" s="21"/>
    </row>
    <row r="95" spans="1:20" ht="42.75" hidden="1" customHeight="1">
      <c r="A95" s="16"/>
      <c r="B95" s="14"/>
      <c r="C95" s="15"/>
      <c r="D95" s="15"/>
      <c r="E95" s="15"/>
      <c r="F95" s="15"/>
      <c r="G95" s="102"/>
      <c r="H95" s="102"/>
      <c r="I95" s="102"/>
    </row>
    <row r="96" spans="1:20" s="18" customFormat="1" ht="25.5" hidden="1">
      <c r="A96" s="16" t="s">
        <v>474</v>
      </c>
      <c r="B96" s="15" t="s">
        <v>94</v>
      </c>
      <c r="C96" s="15" t="s">
        <v>26</v>
      </c>
      <c r="D96" s="15" t="s">
        <v>28</v>
      </c>
      <c r="E96" s="15" t="s">
        <v>446</v>
      </c>
      <c r="F96" s="15"/>
      <c r="G96" s="74">
        <f>G97</f>
        <v>0</v>
      </c>
      <c r="H96" s="74">
        <f t="shared" ref="H96:I96" si="20">H97</f>
        <v>0</v>
      </c>
      <c r="I96" s="74">
        <f t="shared" si="20"/>
        <v>0</v>
      </c>
      <c r="J96" s="17"/>
      <c r="P96" s="17"/>
      <c r="Q96" s="17"/>
      <c r="R96" s="17"/>
      <c r="S96" s="17"/>
      <c r="T96" s="17"/>
    </row>
    <row r="97" spans="1:20" s="18" customFormat="1" ht="25.5" hidden="1">
      <c r="A97" s="16" t="s">
        <v>96</v>
      </c>
      <c r="B97" s="15" t="s">
        <v>94</v>
      </c>
      <c r="C97" s="15" t="s">
        <v>26</v>
      </c>
      <c r="D97" s="15" t="s">
        <v>28</v>
      </c>
      <c r="E97" s="15" t="s">
        <v>446</v>
      </c>
      <c r="F97" s="15" t="s">
        <v>349</v>
      </c>
      <c r="G97" s="74">
        <f>G98</f>
        <v>0</v>
      </c>
      <c r="H97" s="74">
        <f>H98</f>
        <v>0</v>
      </c>
      <c r="I97" s="74">
        <f>I98</f>
        <v>0</v>
      </c>
      <c r="J97" s="17"/>
      <c r="P97" s="17"/>
      <c r="Q97" s="17"/>
      <c r="R97" s="17"/>
      <c r="S97" s="17"/>
      <c r="T97" s="17"/>
    </row>
    <row r="98" spans="1:20" s="18" customFormat="1" ht="89.25" hidden="1">
      <c r="A98" s="50" t="s">
        <v>421</v>
      </c>
      <c r="B98" s="15" t="s">
        <v>94</v>
      </c>
      <c r="C98" s="15" t="s">
        <v>26</v>
      </c>
      <c r="D98" s="15" t="s">
        <v>28</v>
      </c>
      <c r="E98" s="15" t="s">
        <v>446</v>
      </c>
      <c r="F98" s="15" t="s">
        <v>420</v>
      </c>
      <c r="G98" s="74">
        <f>'прил 5,'!G676</f>
        <v>0</v>
      </c>
      <c r="H98" s="27">
        <f>'прил 5,'!H676+'прил 5,'!H676</f>
        <v>0</v>
      </c>
      <c r="I98" s="27">
        <f>'прил 5,'!I676+'прил 5,'!I676</f>
        <v>0</v>
      </c>
      <c r="J98" s="17"/>
      <c r="P98" s="17"/>
      <c r="Q98" s="17"/>
      <c r="R98" s="17"/>
      <c r="S98" s="17"/>
      <c r="T98" s="17"/>
    </row>
    <row r="99" spans="1:20" s="18" customFormat="1" ht="25.5" hidden="1" customHeight="1">
      <c r="A99" s="16" t="s">
        <v>518</v>
      </c>
      <c r="B99" s="49">
        <v>795</v>
      </c>
      <c r="C99" s="15" t="s">
        <v>173</v>
      </c>
      <c r="D99" s="15" t="s">
        <v>28</v>
      </c>
      <c r="E99" s="15" t="s">
        <v>517</v>
      </c>
      <c r="F99" s="15"/>
      <c r="G99" s="74">
        <f>G100</f>
        <v>0</v>
      </c>
      <c r="H99" s="74">
        <f t="shared" ref="H99:I99" si="21">H100</f>
        <v>0</v>
      </c>
      <c r="I99" s="74">
        <f t="shared" si="21"/>
        <v>0</v>
      </c>
      <c r="P99" s="17"/>
      <c r="Q99" s="17"/>
      <c r="R99" s="17"/>
      <c r="S99" s="17"/>
      <c r="T99" s="17"/>
    </row>
    <row r="100" spans="1:20" s="18" customFormat="1" ht="48" hidden="1" customHeight="1">
      <c r="A100" s="16" t="s">
        <v>553</v>
      </c>
      <c r="B100" s="49">
        <v>795</v>
      </c>
      <c r="C100" s="15" t="s">
        <v>173</v>
      </c>
      <c r="D100" s="15" t="s">
        <v>28</v>
      </c>
      <c r="E100" s="15" t="s">
        <v>552</v>
      </c>
      <c r="F100" s="15"/>
      <c r="G100" s="74">
        <f>G101</f>
        <v>0</v>
      </c>
      <c r="H100" s="74">
        <f t="shared" ref="H100:I101" si="22">H101</f>
        <v>0</v>
      </c>
      <c r="I100" s="74">
        <f t="shared" si="22"/>
        <v>0</v>
      </c>
      <c r="P100" s="17"/>
      <c r="Q100" s="17"/>
      <c r="R100" s="17"/>
      <c r="S100" s="17"/>
      <c r="T100" s="17"/>
    </row>
    <row r="101" spans="1:20" s="18" customFormat="1" hidden="1">
      <c r="A101" s="16" t="s">
        <v>156</v>
      </c>
      <c r="B101" s="49">
        <v>795</v>
      </c>
      <c r="C101" s="15" t="s">
        <v>173</v>
      </c>
      <c r="D101" s="15" t="s">
        <v>28</v>
      </c>
      <c r="E101" s="15" t="s">
        <v>552</v>
      </c>
      <c r="F101" s="15" t="s">
        <v>157</v>
      </c>
      <c r="G101" s="74">
        <f>G102</f>
        <v>0</v>
      </c>
      <c r="H101" s="74">
        <f t="shared" si="22"/>
        <v>0</v>
      </c>
      <c r="I101" s="74">
        <f t="shared" si="22"/>
        <v>0</v>
      </c>
      <c r="P101" s="17"/>
      <c r="Q101" s="17"/>
      <c r="R101" s="17"/>
      <c r="S101" s="17"/>
      <c r="T101" s="17"/>
    </row>
    <row r="102" spans="1:20" s="18" customFormat="1" hidden="1">
      <c r="A102" s="16" t="s">
        <v>170</v>
      </c>
      <c r="B102" s="49">
        <v>795</v>
      </c>
      <c r="C102" s="15" t="s">
        <v>173</v>
      </c>
      <c r="D102" s="15" t="s">
        <v>28</v>
      </c>
      <c r="E102" s="15" t="s">
        <v>552</v>
      </c>
      <c r="F102" s="15" t="s">
        <v>171</v>
      </c>
      <c r="G102" s="74">
        <f>'прил 5,'!G1870</f>
        <v>0</v>
      </c>
      <c r="H102" s="74">
        <f>'прил 5,'!H1870</f>
        <v>0</v>
      </c>
      <c r="I102" s="74">
        <v>0</v>
      </c>
      <c r="P102" s="17"/>
      <c r="Q102" s="17"/>
      <c r="R102" s="17"/>
      <c r="S102" s="17"/>
      <c r="T102" s="17"/>
    </row>
    <row r="103" spans="1:20" s="18" customFormat="1" ht="56.25" hidden="1" customHeight="1">
      <c r="A103" s="16" t="s">
        <v>597</v>
      </c>
      <c r="B103" s="14">
        <v>757</v>
      </c>
      <c r="C103" s="15" t="s">
        <v>44</v>
      </c>
      <c r="D103" s="15" t="s">
        <v>19</v>
      </c>
      <c r="E103" s="15" t="s">
        <v>596</v>
      </c>
      <c r="F103" s="15"/>
      <c r="G103" s="74">
        <f>G104</f>
        <v>0</v>
      </c>
      <c r="H103" s="74">
        <f t="shared" ref="H103:I104" si="23">H104</f>
        <v>0</v>
      </c>
      <c r="I103" s="74">
        <f t="shared" si="23"/>
        <v>0</v>
      </c>
      <c r="P103" s="17"/>
      <c r="Q103" s="17"/>
      <c r="R103" s="17"/>
      <c r="S103" s="17"/>
      <c r="T103" s="17"/>
    </row>
    <row r="104" spans="1:20" s="18" customFormat="1" ht="25.5" hidden="1">
      <c r="A104" s="16" t="s">
        <v>30</v>
      </c>
      <c r="B104" s="14">
        <v>757</v>
      </c>
      <c r="C104" s="15" t="s">
        <v>44</v>
      </c>
      <c r="D104" s="15" t="s">
        <v>19</v>
      </c>
      <c r="E104" s="15" t="s">
        <v>596</v>
      </c>
      <c r="F104" s="15" t="s">
        <v>31</v>
      </c>
      <c r="G104" s="74">
        <f>G105</f>
        <v>0</v>
      </c>
      <c r="H104" s="74">
        <f t="shared" si="23"/>
        <v>0</v>
      </c>
      <c r="I104" s="74">
        <f t="shared" si="23"/>
        <v>0</v>
      </c>
      <c r="P104" s="17"/>
      <c r="Q104" s="17"/>
      <c r="R104" s="17"/>
      <c r="S104" s="17"/>
      <c r="T104" s="17"/>
    </row>
    <row r="105" spans="1:20" s="18" customFormat="1" hidden="1">
      <c r="A105" s="16" t="s">
        <v>32</v>
      </c>
      <c r="B105" s="14">
        <v>757</v>
      </c>
      <c r="C105" s="15" t="s">
        <v>44</v>
      </c>
      <c r="D105" s="15" t="s">
        <v>19</v>
      </c>
      <c r="E105" s="15" t="s">
        <v>596</v>
      </c>
      <c r="F105" s="15" t="s">
        <v>33</v>
      </c>
      <c r="G105" s="74">
        <f>'прил 5,'!G238</f>
        <v>0</v>
      </c>
      <c r="H105" s="74">
        <v>0</v>
      </c>
      <c r="I105" s="74">
        <v>0</v>
      </c>
      <c r="P105" s="17"/>
      <c r="Q105" s="17"/>
      <c r="R105" s="17"/>
      <c r="S105" s="17"/>
      <c r="T105" s="17"/>
    </row>
    <row r="106" spans="1:20" s="18" customFormat="1" ht="52.5" hidden="1" customHeight="1">
      <c r="A106" s="16" t="s">
        <v>549</v>
      </c>
      <c r="B106" s="15" t="s">
        <v>94</v>
      </c>
      <c r="C106" s="15" t="s">
        <v>26</v>
      </c>
      <c r="D106" s="15" t="s">
        <v>19</v>
      </c>
      <c r="E106" s="15" t="s">
        <v>548</v>
      </c>
      <c r="F106" s="15"/>
      <c r="G106" s="74">
        <f>G107</f>
        <v>0</v>
      </c>
      <c r="H106" s="74">
        <f t="shared" ref="H106:I107" si="24">H107</f>
        <v>0</v>
      </c>
      <c r="I106" s="74">
        <f t="shared" si="24"/>
        <v>0</v>
      </c>
      <c r="P106" s="17"/>
      <c r="Q106" s="17"/>
      <c r="R106" s="17"/>
      <c r="S106" s="17"/>
      <c r="T106" s="17"/>
    </row>
    <row r="107" spans="1:20" s="18" customFormat="1" ht="25.5" hidden="1">
      <c r="A107" s="16" t="s">
        <v>30</v>
      </c>
      <c r="B107" s="15" t="s">
        <v>94</v>
      </c>
      <c r="C107" s="15" t="s">
        <v>26</v>
      </c>
      <c r="D107" s="15" t="s">
        <v>19</v>
      </c>
      <c r="E107" s="15" t="s">
        <v>548</v>
      </c>
      <c r="F107" s="15" t="s">
        <v>31</v>
      </c>
      <c r="G107" s="74">
        <f>G108</f>
        <v>0</v>
      </c>
      <c r="H107" s="74">
        <f t="shared" si="24"/>
        <v>0</v>
      </c>
      <c r="I107" s="74">
        <f t="shared" si="24"/>
        <v>0</v>
      </c>
      <c r="P107" s="17"/>
      <c r="Q107" s="17"/>
      <c r="R107" s="17"/>
      <c r="S107" s="17"/>
      <c r="T107" s="17"/>
    </row>
    <row r="108" spans="1:20" s="18" customFormat="1" hidden="1">
      <c r="A108" s="16" t="s">
        <v>32</v>
      </c>
      <c r="B108" s="15" t="s">
        <v>94</v>
      </c>
      <c r="C108" s="15" t="s">
        <v>26</v>
      </c>
      <c r="D108" s="15" t="s">
        <v>19</v>
      </c>
      <c r="E108" s="15" t="s">
        <v>548</v>
      </c>
      <c r="F108" s="15" t="s">
        <v>33</v>
      </c>
      <c r="G108" s="74"/>
      <c r="H108" s="74">
        <v>0</v>
      </c>
      <c r="I108" s="74">
        <v>0</v>
      </c>
      <c r="P108" s="17"/>
      <c r="Q108" s="17"/>
      <c r="R108" s="17"/>
      <c r="S108" s="17"/>
      <c r="T108" s="17"/>
    </row>
    <row r="109" spans="1:20" ht="42.75" hidden="1" customHeight="1">
      <c r="A109" s="170" t="s">
        <v>836</v>
      </c>
      <c r="B109" s="14">
        <v>757</v>
      </c>
      <c r="C109" s="15" t="s">
        <v>44</v>
      </c>
      <c r="D109" s="15" t="s">
        <v>19</v>
      </c>
      <c r="E109" s="15" t="s">
        <v>835</v>
      </c>
      <c r="F109" s="14"/>
      <c r="G109" s="102">
        <f t="shared" ref="G109:I110" si="25">G110</f>
        <v>0</v>
      </c>
      <c r="H109" s="74">
        <f t="shared" si="25"/>
        <v>0</v>
      </c>
      <c r="I109" s="74">
        <f t="shared" si="25"/>
        <v>0</v>
      </c>
      <c r="J109" s="1"/>
    </row>
    <row r="110" spans="1:20" ht="25.5" hidden="1">
      <c r="A110" s="86" t="s">
        <v>30</v>
      </c>
      <c r="B110" s="14">
        <v>757</v>
      </c>
      <c r="C110" s="15" t="s">
        <v>44</v>
      </c>
      <c r="D110" s="15" t="s">
        <v>19</v>
      </c>
      <c r="E110" s="15" t="s">
        <v>835</v>
      </c>
      <c r="F110" s="15" t="s">
        <v>31</v>
      </c>
      <c r="G110" s="110">
        <f t="shared" si="25"/>
        <v>0</v>
      </c>
      <c r="H110" s="25">
        <f t="shared" si="25"/>
        <v>0</v>
      </c>
      <c r="I110" s="25">
        <f t="shared" si="25"/>
        <v>0</v>
      </c>
      <c r="J110" s="1"/>
    </row>
    <row r="111" spans="1:20" hidden="1">
      <c r="A111" s="86" t="s">
        <v>32</v>
      </c>
      <c r="B111" s="14">
        <v>757</v>
      </c>
      <c r="C111" s="15" t="s">
        <v>44</v>
      </c>
      <c r="D111" s="15" t="s">
        <v>19</v>
      </c>
      <c r="E111" s="15" t="s">
        <v>835</v>
      </c>
      <c r="F111" s="15" t="s">
        <v>33</v>
      </c>
      <c r="G111" s="25"/>
      <c r="H111" s="25">
        <v>0</v>
      </c>
      <c r="I111" s="25">
        <v>0</v>
      </c>
      <c r="J111" s="1"/>
    </row>
    <row r="112" spans="1:20" ht="24" customHeight="1">
      <c r="A112" s="50" t="s">
        <v>957</v>
      </c>
      <c r="B112" s="14">
        <v>793</v>
      </c>
      <c r="C112" s="15" t="s">
        <v>69</v>
      </c>
      <c r="D112" s="15" t="s">
        <v>70</v>
      </c>
      <c r="E112" s="15" t="s">
        <v>522</v>
      </c>
      <c r="F112" s="15"/>
      <c r="G112" s="74">
        <f>G113</f>
        <v>2486977.84</v>
      </c>
      <c r="H112" s="74">
        <f t="shared" ref="H112:I112" si="26">H113</f>
        <v>300000</v>
      </c>
      <c r="I112" s="74">
        <f t="shared" si="26"/>
        <v>300000</v>
      </c>
      <c r="J112" s="1"/>
    </row>
    <row r="113" spans="1:20" ht="21" customHeight="1">
      <c r="A113" s="16" t="s">
        <v>148</v>
      </c>
      <c r="B113" s="14">
        <v>793</v>
      </c>
      <c r="C113" s="15" t="s">
        <v>69</v>
      </c>
      <c r="D113" s="15" t="s">
        <v>70</v>
      </c>
      <c r="E113" s="15" t="s">
        <v>522</v>
      </c>
      <c r="F113" s="15" t="s">
        <v>149</v>
      </c>
      <c r="G113" s="74">
        <f>G114</f>
        <v>2486977.84</v>
      </c>
      <c r="H113" s="74">
        <f t="shared" ref="H113:I113" si="27">H114</f>
        <v>300000</v>
      </c>
      <c r="I113" s="74">
        <f t="shared" si="27"/>
        <v>300000</v>
      </c>
      <c r="J113" s="1"/>
    </row>
    <row r="114" spans="1:20" ht="30.75" customHeight="1">
      <c r="A114" s="16" t="s">
        <v>150</v>
      </c>
      <c r="B114" s="14">
        <v>793</v>
      </c>
      <c r="C114" s="15" t="s">
        <v>69</v>
      </c>
      <c r="D114" s="15" t="s">
        <v>70</v>
      </c>
      <c r="E114" s="15" t="s">
        <v>522</v>
      </c>
      <c r="F114" s="15" t="s">
        <v>151</v>
      </c>
      <c r="G114" s="74">
        <f>'прил 5,'!G1557</f>
        <v>2486977.84</v>
      </c>
      <c r="H114" s="74">
        <f>'прил 5,'!H1557</f>
        <v>300000</v>
      </c>
      <c r="I114" s="74">
        <f>'прил 5,'!I1557</f>
        <v>300000</v>
      </c>
      <c r="J114" s="1"/>
    </row>
    <row r="115" spans="1:20" ht="60" hidden="1" customHeight="1">
      <c r="A115" s="50" t="s">
        <v>275</v>
      </c>
      <c r="B115" s="14">
        <v>793</v>
      </c>
      <c r="C115" s="15" t="s">
        <v>69</v>
      </c>
      <c r="D115" s="15" t="s">
        <v>70</v>
      </c>
      <c r="E115" s="15" t="s">
        <v>274</v>
      </c>
      <c r="F115" s="15"/>
      <c r="G115" s="74">
        <f>G116</f>
        <v>0</v>
      </c>
      <c r="H115" s="74">
        <f t="shared" ref="H115:I115" si="28">H116</f>
        <v>0</v>
      </c>
      <c r="I115" s="74">
        <f t="shared" si="28"/>
        <v>0</v>
      </c>
      <c r="J115" s="1"/>
    </row>
    <row r="116" spans="1:20" ht="21" hidden="1" customHeight="1">
      <c r="A116" s="16" t="s">
        <v>148</v>
      </c>
      <c r="B116" s="14">
        <v>793</v>
      </c>
      <c r="C116" s="15" t="s">
        <v>69</v>
      </c>
      <c r="D116" s="15" t="s">
        <v>70</v>
      </c>
      <c r="E116" s="15" t="s">
        <v>274</v>
      </c>
      <c r="F116" s="15" t="s">
        <v>149</v>
      </c>
      <c r="G116" s="74">
        <f>G117</f>
        <v>0</v>
      </c>
      <c r="H116" s="74">
        <f t="shared" ref="H116:I116" si="29">H117</f>
        <v>0</v>
      </c>
      <c r="I116" s="74">
        <f t="shared" si="29"/>
        <v>0</v>
      </c>
      <c r="J116" s="1"/>
    </row>
    <row r="117" spans="1:20" ht="30.75" hidden="1" customHeight="1">
      <c r="A117" s="16" t="s">
        <v>150</v>
      </c>
      <c r="B117" s="14">
        <v>793</v>
      </c>
      <c r="C117" s="15" t="s">
        <v>69</v>
      </c>
      <c r="D117" s="15" t="s">
        <v>70</v>
      </c>
      <c r="E117" s="15" t="s">
        <v>274</v>
      </c>
      <c r="F117" s="15" t="s">
        <v>151</v>
      </c>
      <c r="G117" s="74">
        <f>'прил 5,'!G1561</f>
        <v>0</v>
      </c>
      <c r="H117" s="74">
        <f>'прил 5,'!H1561</f>
        <v>0</v>
      </c>
      <c r="I117" s="74">
        <f>'прил 5,'!I1561</f>
        <v>0</v>
      </c>
      <c r="J117" s="1"/>
    </row>
    <row r="118" spans="1:20" ht="30.75" hidden="1" customHeight="1">
      <c r="A118" s="16" t="s">
        <v>453</v>
      </c>
      <c r="B118" s="14">
        <v>793</v>
      </c>
      <c r="C118" s="15" t="s">
        <v>69</v>
      </c>
      <c r="D118" s="15" t="s">
        <v>70</v>
      </c>
      <c r="E118" s="15" t="s">
        <v>452</v>
      </c>
      <c r="F118" s="15"/>
      <c r="G118" s="74">
        <f t="shared" ref="G118:I119" si="30">G119</f>
        <v>0</v>
      </c>
      <c r="H118" s="8">
        <f t="shared" si="30"/>
        <v>0</v>
      </c>
      <c r="I118" s="8">
        <f t="shared" si="30"/>
        <v>0</v>
      </c>
    </row>
    <row r="119" spans="1:20" ht="30.75" hidden="1" customHeight="1">
      <c r="A119" s="16" t="s">
        <v>63</v>
      </c>
      <c r="B119" s="14">
        <v>793</v>
      </c>
      <c r="C119" s="15" t="s">
        <v>69</v>
      </c>
      <c r="D119" s="15" t="s">
        <v>70</v>
      </c>
      <c r="E119" s="15" t="s">
        <v>452</v>
      </c>
      <c r="F119" s="15" t="s">
        <v>64</v>
      </c>
      <c r="G119" s="74">
        <f t="shared" si="30"/>
        <v>0</v>
      </c>
      <c r="H119" s="8">
        <f t="shared" si="30"/>
        <v>0</v>
      </c>
      <c r="I119" s="8">
        <f t="shared" si="30"/>
        <v>0</v>
      </c>
    </row>
    <row r="120" spans="1:20" ht="30.75" hidden="1" customHeight="1">
      <c r="A120" s="16" t="s">
        <v>180</v>
      </c>
      <c r="B120" s="14">
        <v>793</v>
      </c>
      <c r="C120" s="15" t="s">
        <v>69</v>
      </c>
      <c r="D120" s="15" t="s">
        <v>70</v>
      </c>
      <c r="E120" s="15" t="s">
        <v>452</v>
      </c>
      <c r="F120" s="15" t="s">
        <v>181</v>
      </c>
      <c r="G120" s="74">
        <f>'прил 5,'!G1564</f>
        <v>0</v>
      </c>
      <c r="H120" s="8">
        <f>'прил 5,'!H1564</f>
        <v>0</v>
      </c>
      <c r="I120" s="8">
        <f>'прил 5,'!I1564</f>
        <v>0</v>
      </c>
    </row>
    <row r="121" spans="1:20" ht="28.5" customHeight="1">
      <c r="A121" s="84" t="s">
        <v>900</v>
      </c>
      <c r="B121" s="14">
        <v>757</v>
      </c>
      <c r="C121" s="15" t="s">
        <v>44</v>
      </c>
      <c r="D121" s="15" t="s">
        <v>19</v>
      </c>
      <c r="E121" s="15" t="s">
        <v>901</v>
      </c>
      <c r="F121" s="14"/>
      <c r="G121" s="74">
        <f t="shared" ref="G121:I122" si="31">G122</f>
        <v>320000</v>
      </c>
      <c r="H121" s="74">
        <f t="shared" si="31"/>
        <v>0</v>
      </c>
      <c r="I121" s="74">
        <f t="shared" si="31"/>
        <v>0</v>
      </c>
      <c r="J121" s="208"/>
      <c r="P121" s="1"/>
      <c r="Q121" s="1"/>
      <c r="R121" s="1"/>
      <c r="S121" s="1"/>
      <c r="T121" s="1"/>
    </row>
    <row r="122" spans="1:20" ht="25.5">
      <c r="A122" s="16" t="s">
        <v>30</v>
      </c>
      <c r="B122" s="14">
        <v>757</v>
      </c>
      <c r="C122" s="15" t="s">
        <v>44</v>
      </c>
      <c r="D122" s="15" t="s">
        <v>19</v>
      </c>
      <c r="E122" s="15" t="s">
        <v>901</v>
      </c>
      <c r="F122" s="15" t="s">
        <v>31</v>
      </c>
      <c r="G122" s="25">
        <f t="shared" si="31"/>
        <v>320000</v>
      </c>
      <c r="H122" s="25">
        <f t="shared" si="31"/>
        <v>0</v>
      </c>
      <c r="I122" s="25">
        <f t="shared" si="31"/>
        <v>0</v>
      </c>
      <c r="J122" s="65"/>
      <c r="P122" s="1"/>
      <c r="Q122" s="1"/>
      <c r="R122" s="1"/>
      <c r="S122" s="1"/>
      <c r="T122" s="1"/>
    </row>
    <row r="123" spans="1:20">
      <c r="A123" s="16" t="s">
        <v>32</v>
      </c>
      <c r="B123" s="14">
        <v>757</v>
      </c>
      <c r="C123" s="15" t="s">
        <v>44</v>
      </c>
      <c r="D123" s="15" t="s">
        <v>19</v>
      </c>
      <c r="E123" s="15" t="s">
        <v>901</v>
      </c>
      <c r="F123" s="15" t="s">
        <v>33</v>
      </c>
      <c r="G123" s="25">
        <v>320000</v>
      </c>
      <c r="H123" s="25">
        <v>0</v>
      </c>
      <c r="I123" s="25">
        <v>0</v>
      </c>
      <c r="J123" s="65"/>
      <c r="P123" s="1"/>
      <c r="Q123" s="1"/>
      <c r="R123" s="1"/>
      <c r="S123" s="1"/>
      <c r="T123" s="1"/>
    </row>
    <row r="124" spans="1:20" s="22" customFormat="1" ht="43.5" customHeight="1">
      <c r="A124" s="265" t="s">
        <v>715</v>
      </c>
      <c r="B124" s="35">
        <v>793</v>
      </c>
      <c r="C124" s="36" t="s">
        <v>19</v>
      </c>
      <c r="D124" s="36" t="s">
        <v>54</v>
      </c>
      <c r="E124" s="35" t="s">
        <v>243</v>
      </c>
      <c r="F124" s="35"/>
      <c r="G124" s="75">
        <f>G125+G131+G130+G144+G137+G134</f>
        <v>1199715</v>
      </c>
      <c r="H124" s="75">
        <f>H125+H131+H130+H144+H137</f>
        <v>969922</v>
      </c>
      <c r="I124" s="75">
        <f>I125+I131+I130+I144+I137</f>
        <v>967368</v>
      </c>
      <c r="J124" s="21">
        <v>25000</v>
      </c>
      <c r="P124" s="21"/>
      <c r="Q124" s="21"/>
      <c r="R124" s="21"/>
      <c r="S124" s="21"/>
      <c r="T124" s="21"/>
    </row>
    <row r="125" spans="1:20" ht="25.5">
      <c r="A125" s="16" t="s">
        <v>323</v>
      </c>
      <c r="B125" s="14">
        <v>793</v>
      </c>
      <c r="C125" s="15" t="s">
        <v>19</v>
      </c>
      <c r="D125" s="15" t="s">
        <v>54</v>
      </c>
      <c r="E125" s="15" t="s">
        <v>244</v>
      </c>
      <c r="F125" s="15"/>
      <c r="G125" s="74">
        <f t="shared" ref="G125:I126" si="32">G126</f>
        <v>35000</v>
      </c>
      <c r="H125" s="102">
        <f t="shared" si="32"/>
        <v>35000</v>
      </c>
      <c r="I125" s="102">
        <f t="shared" si="32"/>
        <v>35000</v>
      </c>
      <c r="J125" s="2">
        <v>190700</v>
      </c>
    </row>
    <row r="126" spans="1:20">
      <c r="A126" s="16" t="s">
        <v>324</v>
      </c>
      <c r="B126" s="14">
        <v>793</v>
      </c>
      <c r="C126" s="15" t="s">
        <v>19</v>
      </c>
      <c r="D126" s="15" t="s">
        <v>54</v>
      </c>
      <c r="E126" s="15" t="s">
        <v>244</v>
      </c>
      <c r="F126" s="15" t="s">
        <v>37</v>
      </c>
      <c r="G126" s="74">
        <f t="shared" si="32"/>
        <v>35000</v>
      </c>
      <c r="H126" s="102">
        <f t="shared" si="32"/>
        <v>35000</v>
      </c>
      <c r="I126" s="102">
        <f t="shared" si="32"/>
        <v>35000</v>
      </c>
      <c r="J126" s="2">
        <v>400000</v>
      </c>
    </row>
    <row r="127" spans="1:20" ht="25.5">
      <c r="A127" s="16" t="s">
        <v>38</v>
      </c>
      <c r="B127" s="14">
        <v>793</v>
      </c>
      <c r="C127" s="15" t="s">
        <v>19</v>
      </c>
      <c r="D127" s="15" t="s">
        <v>54</v>
      </c>
      <c r="E127" s="15" t="s">
        <v>244</v>
      </c>
      <c r="F127" s="15" t="s">
        <v>39</v>
      </c>
      <c r="G127" s="74">
        <f>'прил 5,'!G1055</f>
        <v>35000</v>
      </c>
      <c r="H127" s="102">
        <f>'прил 5,'!H1055</f>
        <v>35000</v>
      </c>
      <c r="I127" s="102">
        <f>'прил 5,'!I1055</f>
        <v>35000</v>
      </c>
      <c r="J127" s="2">
        <f>SUM(J124:J126)</f>
        <v>615700</v>
      </c>
    </row>
    <row r="128" spans="1:20" ht="30.75" customHeight="1">
      <c r="A128" s="16" t="s">
        <v>345</v>
      </c>
      <c r="B128" s="14">
        <v>793</v>
      </c>
      <c r="C128" s="15" t="s">
        <v>54</v>
      </c>
      <c r="D128" s="15" t="s">
        <v>88</v>
      </c>
      <c r="E128" s="14" t="s">
        <v>397</v>
      </c>
      <c r="F128" s="14"/>
      <c r="G128" s="74">
        <f>G130</f>
        <v>414715</v>
      </c>
      <c r="H128" s="102">
        <f>H130</f>
        <v>234922</v>
      </c>
      <c r="I128" s="102">
        <f>I130</f>
        <v>232368</v>
      </c>
    </row>
    <row r="129" spans="1:10">
      <c r="A129" s="16" t="s">
        <v>63</v>
      </c>
      <c r="B129" s="14">
        <v>793</v>
      </c>
      <c r="C129" s="15" t="s">
        <v>54</v>
      </c>
      <c r="D129" s="15" t="s">
        <v>88</v>
      </c>
      <c r="E129" s="14" t="s">
        <v>259</v>
      </c>
      <c r="F129" s="14">
        <v>800</v>
      </c>
      <c r="G129" s="74">
        <f t="shared" ref="G129:I132" si="33">G130</f>
        <v>414715</v>
      </c>
      <c r="H129" s="102">
        <f t="shared" si="33"/>
        <v>234922</v>
      </c>
      <c r="I129" s="102">
        <f t="shared" si="33"/>
        <v>232368</v>
      </c>
    </row>
    <row r="130" spans="1:10" ht="45.75" customHeight="1">
      <c r="A130" s="16" t="s">
        <v>341</v>
      </c>
      <c r="B130" s="14">
        <v>793</v>
      </c>
      <c r="C130" s="15" t="s">
        <v>54</v>
      </c>
      <c r="D130" s="15" t="s">
        <v>88</v>
      </c>
      <c r="E130" s="14" t="s">
        <v>397</v>
      </c>
      <c r="F130" s="14">
        <v>810</v>
      </c>
      <c r="G130" s="74">
        <f>'прил 5,'!G1325</f>
        <v>414715</v>
      </c>
      <c r="H130" s="102">
        <f>'прил 5,'!H1325</f>
        <v>234922</v>
      </c>
      <c r="I130" s="102">
        <f>'прил 5,'!I1325</f>
        <v>232368</v>
      </c>
    </row>
    <row r="131" spans="1:10" ht="47.25" customHeight="1">
      <c r="A131" s="16" t="s">
        <v>111</v>
      </c>
      <c r="B131" s="14">
        <v>793</v>
      </c>
      <c r="C131" s="15" t="s">
        <v>54</v>
      </c>
      <c r="D131" s="15" t="s">
        <v>88</v>
      </c>
      <c r="E131" s="14" t="s">
        <v>259</v>
      </c>
      <c r="F131" s="14"/>
      <c r="G131" s="74">
        <f t="shared" si="33"/>
        <v>700000</v>
      </c>
      <c r="H131" s="102">
        <f t="shared" si="33"/>
        <v>700000</v>
      </c>
      <c r="I131" s="102">
        <f t="shared" si="33"/>
        <v>700000</v>
      </c>
    </row>
    <row r="132" spans="1:10">
      <c r="A132" s="16" t="s">
        <v>63</v>
      </c>
      <c r="B132" s="14">
        <v>793</v>
      </c>
      <c r="C132" s="15" t="s">
        <v>54</v>
      </c>
      <c r="D132" s="15" t="s">
        <v>88</v>
      </c>
      <c r="E132" s="14" t="s">
        <v>259</v>
      </c>
      <c r="F132" s="14">
        <v>800</v>
      </c>
      <c r="G132" s="74">
        <f t="shared" si="33"/>
        <v>700000</v>
      </c>
      <c r="H132" s="102">
        <f t="shared" si="33"/>
        <v>700000</v>
      </c>
      <c r="I132" s="102">
        <f t="shared" si="33"/>
        <v>700000</v>
      </c>
    </row>
    <row r="133" spans="1:10" ht="51" customHeight="1">
      <c r="A133" s="16" t="s">
        <v>341</v>
      </c>
      <c r="B133" s="14">
        <v>793</v>
      </c>
      <c r="C133" s="15" t="s">
        <v>54</v>
      </c>
      <c r="D133" s="15" t="s">
        <v>88</v>
      </c>
      <c r="E133" s="14" t="s">
        <v>259</v>
      </c>
      <c r="F133" s="14">
        <v>810</v>
      </c>
      <c r="G133" s="74">
        <f>'прил 5,'!G1328</f>
        <v>700000</v>
      </c>
      <c r="H133" s="102">
        <f>'прил 5,'!H1328</f>
        <v>700000</v>
      </c>
      <c r="I133" s="102">
        <f>'прил 5,'!I1328</f>
        <v>700000</v>
      </c>
    </row>
    <row r="134" spans="1:10" ht="40.5" hidden="1" customHeight="1">
      <c r="A134" s="16" t="s">
        <v>790</v>
      </c>
      <c r="B134" s="14">
        <v>793</v>
      </c>
      <c r="C134" s="15" t="s">
        <v>54</v>
      </c>
      <c r="D134" s="15" t="s">
        <v>173</v>
      </c>
      <c r="E134" s="14" t="s">
        <v>643</v>
      </c>
      <c r="F134" s="14"/>
      <c r="G134" s="74">
        <f>G135</f>
        <v>0</v>
      </c>
      <c r="H134" s="74">
        <f>H136</f>
        <v>0</v>
      </c>
      <c r="I134" s="74">
        <f>I136</f>
        <v>0</v>
      </c>
      <c r="J134" s="1"/>
    </row>
    <row r="135" spans="1:10" hidden="1">
      <c r="A135" s="16" t="s">
        <v>63</v>
      </c>
      <c r="B135" s="14">
        <v>793</v>
      </c>
      <c r="C135" s="15" t="s">
        <v>54</v>
      </c>
      <c r="D135" s="15" t="s">
        <v>173</v>
      </c>
      <c r="E135" s="14" t="s">
        <v>643</v>
      </c>
      <c r="F135" s="14">
        <v>800</v>
      </c>
      <c r="G135" s="74">
        <f t="shared" ref="G135:I135" si="34">G136</f>
        <v>0</v>
      </c>
      <c r="H135" s="74">
        <f t="shared" si="34"/>
        <v>0</v>
      </c>
      <c r="I135" s="74">
        <f t="shared" si="34"/>
        <v>0</v>
      </c>
      <c r="J135" s="1"/>
    </row>
    <row r="136" spans="1:10" ht="31.5" hidden="1" customHeight="1">
      <c r="A136" s="16" t="s">
        <v>433</v>
      </c>
      <c r="B136" s="14">
        <v>793</v>
      </c>
      <c r="C136" s="15" t="s">
        <v>54</v>
      </c>
      <c r="D136" s="15" t="s">
        <v>173</v>
      </c>
      <c r="E136" s="14" t="s">
        <v>643</v>
      </c>
      <c r="F136" s="14">
        <v>810</v>
      </c>
      <c r="G136" s="74"/>
      <c r="H136" s="8">
        <v>0</v>
      </c>
      <c r="I136" s="8">
        <v>0</v>
      </c>
      <c r="J136" s="1"/>
    </row>
    <row r="137" spans="1:10" ht="47.25" customHeight="1">
      <c r="A137" s="16" t="s">
        <v>964</v>
      </c>
      <c r="B137" s="14">
        <v>793</v>
      </c>
      <c r="C137" s="15" t="s">
        <v>54</v>
      </c>
      <c r="D137" s="15" t="s">
        <v>88</v>
      </c>
      <c r="E137" s="14" t="s">
        <v>963</v>
      </c>
      <c r="F137" s="14"/>
      <c r="G137" s="74">
        <f>G138+G140+G142</f>
        <v>50000</v>
      </c>
      <c r="H137" s="74">
        <f>H138</f>
        <v>0</v>
      </c>
      <c r="I137" s="74">
        <f>I138</f>
        <v>0</v>
      </c>
      <c r="J137" s="1"/>
    </row>
    <row r="138" spans="1:10" ht="30.75" customHeight="1">
      <c r="A138" s="16" t="s">
        <v>324</v>
      </c>
      <c r="B138" s="14">
        <v>793</v>
      </c>
      <c r="C138" s="15" t="s">
        <v>54</v>
      </c>
      <c r="D138" s="15" t="s">
        <v>88</v>
      </c>
      <c r="E138" s="14" t="s">
        <v>963</v>
      </c>
      <c r="F138" s="14">
        <v>200</v>
      </c>
      <c r="G138" s="74">
        <f t="shared" ref="G138:I138" si="35">G139</f>
        <v>50000</v>
      </c>
      <c r="H138" s="74">
        <f t="shared" si="35"/>
        <v>0</v>
      </c>
      <c r="I138" s="74">
        <f t="shared" si="35"/>
        <v>0</v>
      </c>
      <c r="J138" s="1"/>
    </row>
    <row r="139" spans="1:10" ht="33.75" customHeight="1">
      <c r="A139" s="16" t="s">
        <v>38</v>
      </c>
      <c r="B139" s="14">
        <v>793</v>
      </c>
      <c r="C139" s="15" t="s">
        <v>54</v>
      </c>
      <c r="D139" s="15" t="s">
        <v>88</v>
      </c>
      <c r="E139" s="14" t="s">
        <v>963</v>
      </c>
      <c r="F139" s="14">
        <v>240</v>
      </c>
      <c r="G139" s="74">
        <f>'прил 5,'!G1331</f>
        <v>50000</v>
      </c>
      <c r="H139" s="74">
        <v>0</v>
      </c>
      <c r="I139" s="74">
        <v>0</v>
      </c>
      <c r="J139" s="1"/>
    </row>
    <row r="140" spans="1:10" ht="20.25" hidden="1" customHeight="1">
      <c r="A140" s="16" t="s">
        <v>156</v>
      </c>
      <c r="B140" s="14"/>
      <c r="C140" s="15"/>
      <c r="D140" s="15"/>
      <c r="E140" s="14" t="s">
        <v>643</v>
      </c>
      <c r="F140" s="14">
        <v>500</v>
      </c>
      <c r="G140" s="74">
        <f>G141</f>
        <v>0</v>
      </c>
      <c r="H140" s="74"/>
      <c r="I140" s="74"/>
      <c r="J140" s="1"/>
    </row>
    <row r="141" spans="1:10" ht="20.25" hidden="1" customHeight="1">
      <c r="A141" s="16" t="s">
        <v>170</v>
      </c>
      <c r="B141" s="14"/>
      <c r="C141" s="15"/>
      <c r="D141" s="15"/>
      <c r="E141" s="14" t="s">
        <v>643</v>
      </c>
      <c r="F141" s="14">
        <v>520</v>
      </c>
      <c r="G141" s="74">
        <f>'прил 5,'!G1333</f>
        <v>0</v>
      </c>
      <c r="H141" s="74"/>
      <c r="I141" s="74"/>
      <c r="J141" s="1"/>
    </row>
    <row r="142" spans="1:10" ht="21" hidden="1" customHeight="1">
      <c r="A142" s="16" t="s">
        <v>63</v>
      </c>
      <c r="B142" s="14">
        <v>793</v>
      </c>
      <c r="C142" s="15" t="s">
        <v>54</v>
      </c>
      <c r="D142" s="15" t="s">
        <v>88</v>
      </c>
      <c r="E142" s="14" t="s">
        <v>643</v>
      </c>
      <c r="F142" s="14">
        <v>800</v>
      </c>
      <c r="G142" s="156">
        <f>G143</f>
        <v>0</v>
      </c>
      <c r="H142" s="8"/>
      <c r="I142" s="8"/>
      <c r="J142" s="1"/>
    </row>
    <row r="143" spans="1:10" ht="20.25" hidden="1" customHeight="1">
      <c r="A143" s="16" t="s">
        <v>180</v>
      </c>
      <c r="B143" s="14">
        <v>793</v>
      </c>
      <c r="C143" s="15" t="s">
        <v>54</v>
      </c>
      <c r="D143" s="15" t="s">
        <v>88</v>
      </c>
      <c r="E143" s="14" t="s">
        <v>643</v>
      </c>
      <c r="F143" s="14">
        <v>870</v>
      </c>
      <c r="G143" s="156">
        <f>'прил 5,'!G1335</f>
        <v>0</v>
      </c>
      <c r="H143" s="8"/>
      <c r="I143" s="8"/>
      <c r="J143" s="1"/>
    </row>
    <row r="144" spans="1:10" ht="57" hidden="1" customHeight="1">
      <c r="A144" s="16" t="s">
        <v>455</v>
      </c>
      <c r="B144" s="14">
        <v>793</v>
      </c>
      <c r="C144" s="15" t="s">
        <v>54</v>
      </c>
      <c r="D144" s="15" t="s">
        <v>88</v>
      </c>
      <c r="E144" s="14" t="s">
        <v>454</v>
      </c>
      <c r="F144" s="14"/>
      <c r="G144" s="74">
        <f t="shared" ref="G144:I145" si="36">G145</f>
        <v>0</v>
      </c>
      <c r="H144" s="8">
        <f t="shared" si="36"/>
        <v>0</v>
      </c>
      <c r="I144" s="8">
        <f t="shared" si="36"/>
        <v>0</v>
      </c>
    </row>
    <row r="145" spans="1:20" ht="34.5" hidden="1" customHeight="1">
      <c r="A145" s="16" t="s">
        <v>63</v>
      </c>
      <c r="B145" s="14">
        <v>793</v>
      </c>
      <c r="C145" s="15" t="s">
        <v>54</v>
      </c>
      <c r="D145" s="15" t="s">
        <v>88</v>
      </c>
      <c r="E145" s="14" t="s">
        <v>454</v>
      </c>
      <c r="F145" s="14">
        <v>800</v>
      </c>
      <c r="G145" s="74">
        <f t="shared" si="36"/>
        <v>0</v>
      </c>
      <c r="H145" s="8">
        <f t="shared" si="36"/>
        <v>0</v>
      </c>
      <c r="I145" s="8">
        <f t="shared" si="36"/>
        <v>0</v>
      </c>
    </row>
    <row r="146" spans="1:20" ht="42" hidden="1" customHeight="1">
      <c r="A146" s="16" t="s">
        <v>341</v>
      </c>
      <c r="B146" s="14">
        <v>793</v>
      </c>
      <c r="C146" s="15" t="s">
        <v>54</v>
      </c>
      <c r="D146" s="15" t="s">
        <v>88</v>
      </c>
      <c r="E146" s="14" t="s">
        <v>454</v>
      </c>
      <c r="F146" s="14">
        <v>810</v>
      </c>
      <c r="G146" s="74"/>
      <c r="H146" s="8">
        <f>'прил 5,'!H1338</f>
        <v>0</v>
      </c>
      <c r="I146" s="8">
        <f>'прил 5,'!I1338</f>
        <v>0</v>
      </c>
    </row>
    <row r="147" spans="1:20" s="267" customFormat="1" ht="28.5" customHeight="1">
      <c r="A147" s="34" t="s">
        <v>490</v>
      </c>
      <c r="B147" s="35">
        <v>792</v>
      </c>
      <c r="C147" s="36" t="s">
        <v>54</v>
      </c>
      <c r="D147" s="36" t="s">
        <v>123</v>
      </c>
      <c r="E147" s="36" t="s">
        <v>235</v>
      </c>
      <c r="F147" s="36"/>
      <c r="G147" s="75">
        <f>G148+G161+G168+G172+G271+G265+G277+G285+G281</f>
        <v>45334407.259999998</v>
      </c>
      <c r="H147" s="75">
        <f t="shared" ref="H147:I147" si="37">H148+H161+H168+H172+H271</f>
        <v>36715986</v>
      </c>
      <c r="I147" s="75">
        <f t="shared" si="37"/>
        <v>38133433</v>
      </c>
      <c r="J147" s="266">
        <v>1500000</v>
      </c>
      <c r="P147" s="266">
        <f>G147-G173</f>
        <v>43404972.259999998</v>
      </c>
      <c r="Q147" s="266" t="s">
        <v>1026</v>
      </c>
      <c r="R147" s="266"/>
      <c r="S147" s="266"/>
      <c r="T147" s="266"/>
    </row>
    <row r="148" spans="1:20" s="18" customFormat="1" ht="86.25" customHeight="1">
      <c r="A148" s="16" t="s">
        <v>908</v>
      </c>
      <c r="B148" s="14">
        <v>793</v>
      </c>
      <c r="C148" s="15" t="s">
        <v>54</v>
      </c>
      <c r="D148" s="15" t="s">
        <v>123</v>
      </c>
      <c r="E148" s="15" t="s">
        <v>101</v>
      </c>
      <c r="F148" s="15"/>
      <c r="G148" s="74">
        <f>G151+G158+G155</f>
        <v>25490391.710000001</v>
      </c>
      <c r="H148" s="74">
        <f t="shared" ref="H148:I148" si="38">H149</f>
        <v>28784301</v>
      </c>
      <c r="I148" s="74">
        <f t="shared" si="38"/>
        <v>30067248</v>
      </c>
      <c r="J148" s="208"/>
    </row>
    <row r="149" spans="1:20" s="18" customFormat="1" ht="76.5" customHeight="1">
      <c r="A149" s="50" t="s">
        <v>913</v>
      </c>
      <c r="B149" s="14">
        <v>793</v>
      </c>
      <c r="C149" s="15" t="s">
        <v>54</v>
      </c>
      <c r="D149" s="15" t="s">
        <v>123</v>
      </c>
      <c r="E149" s="15" t="s">
        <v>912</v>
      </c>
      <c r="F149" s="15"/>
      <c r="G149" s="74">
        <f t="shared" ref="G149:I150" si="39">G150</f>
        <v>23432753.710000001</v>
      </c>
      <c r="H149" s="74">
        <f t="shared" si="39"/>
        <v>28784301</v>
      </c>
      <c r="I149" s="74">
        <f t="shared" si="39"/>
        <v>30067248</v>
      </c>
      <c r="J149" s="208" t="s">
        <v>842</v>
      </c>
    </row>
    <row r="150" spans="1:20" s="18" customFormat="1" ht="15" customHeight="1">
      <c r="A150" s="16" t="s">
        <v>324</v>
      </c>
      <c r="B150" s="14">
        <v>793</v>
      </c>
      <c r="C150" s="15" t="s">
        <v>54</v>
      </c>
      <c r="D150" s="15" t="s">
        <v>123</v>
      </c>
      <c r="E150" s="15" t="s">
        <v>912</v>
      </c>
      <c r="F150" s="15" t="s">
        <v>37</v>
      </c>
      <c r="G150" s="74">
        <f t="shared" si="39"/>
        <v>23432753.710000001</v>
      </c>
      <c r="H150" s="74">
        <f t="shared" si="39"/>
        <v>28784301</v>
      </c>
      <c r="I150" s="74">
        <f t="shared" si="39"/>
        <v>30067248</v>
      </c>
      <c r="J150" s="208"/>
    </row>
    <row r="151" spans="1:20" s="18" customFormat="1" ht="32.25" customHeight="1">
      <c r="A151" s="16" t="s">
        <v>38</v>
      </c>
      <c r="B151" s="14">
        <v>793</v>
      </c>
      <c r="C151" s="15" t="s">
        <v>54</v>
      </c>
      <c r="D151" s="15" t="s">
        <v>123</v>
      </c>
      <c r="E151" s="15" t="s">
        <v>912</v>
      </c>
      <c r="F151" s="15" t="s">
        <v>39</v>
      </c>
      <c r="G151" s="74">
        <f>'прил 5,'!G1284</f>
        <v>23432753.710000001</v>
      </c>
      <c r="H151" s="74">
        <v>28784301</v>
      </c>
      <c r="I151" s="74">
        <v>30067248</v>
      </c>
      <c r="J151" s="208"/>
      <c r="K151" s="18" t="s">
        <v>466</v>
      </c>
      <c r="M151" s="18">
        <v>26808448</v>
      </c>
    </row>
    <row r="152" spans="1:20" s="18" customFormat="1" ht="81.75" hidden="1" customHeight="1">
      <c r="A152" s="16" t="s">
        <v>972</v>
      </c>
      <c r="B152" s="14">
        <v>793</v>
      </c>
      <c r="C152" s="15" t="s">
        <v>54</v>
      </c>
      <c r="D152" s="15" t="s">
        <v>123</v>
      </c>
      <c r="E152" s="15" t="s">
        <v>529</v>
      </c>
      <c r="F152" s="15"/>
      <c r="G152" s="74">
        <f>G153</f>
        <v>0</v>
      </c>
      <c r="H152" s="74"/>
      <c r="I152" s="74"/>
      <c r="J152" s="209"/>
      <c r="K152" s="232"/>
      <c r="L152" s="232"/>
      <c r="M152" s="232"/>
      <c r="N152" s="232"/>
      <c r="O152" s="232"/>
      <c r="P152" s="232"/>
      <c r="Q152" s="232"/>
      <c r="R152" s="232"/>
    </row>
    <row r="153" spans="1:20" s="18" customFormat="1" ht="27.75" hidden="1" customHeight="1">
      <c r="A153" s="16" t="s">
        <v>96</v>
      </c>
      <c r="B153" s="14">
        <v>793</v>
      </c>
      <c r="C153" s="15" t="s">
        <v>54</v>
      </c>
      <c r="D153" s="15" t="s">
        <v>123</v>
      </c>
      <c r="E153" s="15" t="s">
        <v>529</v>
      </c>
      <c r="F153" s="15" t="s">
        <v>349</v>
      </c>
      <c r="G153" s="74">
        <f>G154</f>
        <v>0</v>
      </c>
      <c r="H153" s="74"/>
      <c r="I153" s="74"/>
      <c r="J153" s="209"/>
      <c r="K153" s="232"/>
      <c r="L153" s="232"/>
      <c r="M153" s="232"/>
      <c r="N153" s="232"/>
      <c r="O153" s="232"/>
      <c r="P153" s="232"/>
      <c r="Q153" s="232"/>
      <c r="R153" s="232"/>
    </row>
    <row r="154" spans="1:20" s="18" customFormat="1" ht="15" hidden="1" customHeight="1">
      <c r="A154" s="16" t="s">
        <v>350</v>
      </c>
      <c r="B154" s="14">
        <v>793</v>
      </c>
      <c r="C154" s="15" t="s">
        <v>54</v>
      </c>
      <c r="D154" s="15" t="s">
        <v>123</v>
      </c>
      <c r="E154" s="15" t="s">
        <v>529</v>
      </c>
      <c r="F154" s="15" t="s">
        <v>351</v>
      </c>
      <c r="G154" s="74"/>
      <c r="H154" s="74"/>
      <c r="I154" s="74"/>
      <c r="J154" s="209"/>
      <c r="K154" s="232"/>
      <c r="L154" s="232"/>
      <c r="M154" s="232"/>
      <c r="N154" s="232"/>
      <c r="O154" s="232"/>
      <c r="P154" s="232"/>
      <c r="Q154" s="232"/>
      <c r="R154" s="232"/>
    </row>
    <row r="155" spans="1:20" s="18" customFormat="1" ht="33" customHeight="1">
      <c r="A155" s="291" t="s">
        <v>1043</v>
      </c>
      <c r="B155" s="14"/>
      <c r="C155" s="15"/>
      <c r="D155" s="15"/>
      <c r="E155" s="15" t="s">
        <v>1041</v>
      </c>
      <c r="F155" s="15"/>
      <c r="G155" s="74">
        <f>G156</f>
        <v>49000</v>
      </c>
      <c r="H155" s="74"/>
      <c r="I155" s="74"/>
      <c r="J155" s="209"/>
      <c r="K155" s="232"/>
      <c r="L155" s="232"/>
      <c r="M155" s="232"/>
      <c r="N155" s="232"/>
      <c r="O155" s="232"/>
      <c r="P155" s="232"/>
      <c r="Q155" s="232"/>
      <c r="R155" s="232"/>
    </row>
    <row r="156" spans="1:20" s="18" customFormat="1" ht="25.15" customHeight="1">
      <c r="A156" s="16" t="s">
        <v>324</v>
      </c>
      <c r="B156" s="14"/>
      <c r="C156" s="15"/>
      <c r="D156" s="15"/>
      <c r="E156" s="15" t="s">
        <v>1041</v>
      </c>
      <c r="F156" s="15" t="s">
        <v>37</v>
      </c>
      <c r="G156" s="74">
        <f>G157</f>
        <v>49000</v>
      </c>
      <c r="H156" s="74"/>
      <c r="I156" s="74"/>
      <c r="J156" s="209"/>
      <c r="K156" s="232"/>
      <c r="L156" s="232"/>
      <c r="M156" s="232"/>
      <c r="N156" s="232"/>
      <c r="O156" s="232"/>
      <c r="P156" s="232"/>
      <c r="Q156" s="232"/>
      <c r="R156" s="232"/>
    </row>
    <row r="157" spans="1:20" s="18" customFormat="1" ht="27.6" customHeight="1">
      <c r="A157" s="16" t="s">
        <v>38</v>
      </c>
      <c r="B157" s="14"/>
      <c r="C157" s="15"/>
      <c r="D157" s="15"/>
      <c r="E157" s="15" t="s">
        <v>1041</v>
      </c>
      <c r="F157" s="15" t="s">
        <v>39</v>
      </c>
      <c r="G157" s="74">
        <v>49000</v>
      </c>
      <c r="H157" s="74"/>
      <c r="I157" s="74"/>
      <c r="J157" s="209"/>
      <c r="K157" s="232"/>
      <c r="L157" s="232"/>
      <c r="M157" s="232"/>
      <c r="N157" s="232"/>
      <c r="O157" s="232"/>
      <c r="P157" s="232"/>
      <c r="Q157" s="232"/>
      <c r="R157" s="232"/>
    </row>
    <row r="158" spans="1:20" s="18" customFormat="1" ht="76.5" customHeight="1">
      <c r="A158" s="50" t="s">
        <v>1021</v>
      </c>
      <c r="B158" s="14">
        <v>793</v>
      </c>
      <c r="C158" s="15" t="s">
        <v>54</v>
      </c>
      <c r="D158" s="15" t="s">
        <v>123</v>
      </c>
      <c r="E158" s="15" t="s">
        <v>1020</v>
      </c>
      <c r="F158" s="15"/>
      <c r="G158" s="74">
        <f t="shared" ref="G158:I159" si="40">G159</f>
        <v>2008638</v>
      </c>
      <c r="H158" s="74">
        <f t="shared" si="40"/>
        <v>0</v>
      </c>
      <c r="I158" s="74">
        <f t="shared" si="40"/>
        <v>0</v>
      </c>
      <c r="J158" s="209"/>
      <c r="K158" s="232"/>
      <c r="L158" s="232"/>
      <c r="M158" s="232"/>
      <c r="N158" s="232"/>
      <c r="O158" s="232"/>
      <c r="P158" s="232"/>
      <c r="Q158" s="232"/>
      <c r="R158" s="232"/>
    </row>
    <row r="159" spans="1:20" s="18" customFormat="1" ht="15" customHeight="1">
      <c r="A159" s="16" t="s">
        <v>324</v>
      </c>
      <c r="B159" s="14">
        <v>793</v>
      </c>
      <c r="C159" s="15" t="s">
        <v>54</v>
      </c>
      <c r="D159" s="15" t="s">
        <v>123</v>
      </c>
      <c r="E159" s="15" t="s">
        <v>1020</v>
      </c>
      <c r="F159" s="15" t="s">
        <v>37</v>
      </c>
      <c r="G159" s="74">
        <f t="shared" si="40"/>
        <v>2008638</v>
      </c>
      <c r="H159" s="74">
        <f t="shared" si="40"/>
        <v>0</v>
      </c>
      <c r="I159" s="74">
        <f t="shared" si="40"/>
        <v>0</v>
      </c>
      <c r="J159" s="209"/>
      <c r="K159" s="232"/>
      <c r="L159" s="232"/>
      <c r="M159" s="232"/>
      <c r="N159" s="232"/>
      <c r="O159" s="232"/>
      <c r="P159" s="232"/>
      <c r="Q159" s="232"/>
      <c r="R159" s="232"/>
    </row>
    <row r="160" spans="1:20" s="18" customFormat="1" ht="32.25" customHeight="1">
      <c r="A160" s="16" t="s">
        <v>38</v>
      </c>
      <c r="B160" s="14">
        <v>793</v>
      </c>
      <c r="C160" s="15" t="s">
        <v>54</v>
      </c>
      <c r="D160" s="15" t="s">
        <v>123</v>
      </c>
      <c r="E160" s="15" t="s">
        <v>1020</v>
      </c>
      <c r="F160" s="15" t="s">
        <v>39</v>
      </c>
      <c r="G160" s="74">
        <v>2008638</v>
      </c>
      <c r="H160" s="74"/>
      <c r="I160" s="74"/>
      <c r="J160" s="209"/>
      <c r="K160" s="232"/>
      <c r="L160" s="232"/>
      <c r="M160" s="232"/>
      <c r="N160" s="232"/>
      <c r="O160" s="232"/>
      <c r="P160" s="232"/>
      <c r="Q160" s="232"/>
      <c r="R160" s="232"/>
    </row>
    <row r="161" spans="1:20" s="18" customFormat="1" ht="86.25" customHeight="1">
      <c r="A161" s="16" t="s">
        <v>911</v>
      </c>
      <c r="B161" s="14">
        <v>793</v>
      </c>
      <c r="C161" s="15" t="s">
        <v>54</v>
      </c>
      <c r="D161" s="15" t="s">
        <v>123</v>
      </c>
      <c r="E161" s="15" t="s">
        <v>105</v>
      </c>
      <c r="F161" s="15"/>
      <c r="G161" s="74">
        <f>G162</f>
        <v>5870000</v>
      </c>
      <c r="H161" s="74">
        <f t="shared" ref="H161:I161" si="41">H162</f>
        <v>6002250</v>
      </c>
      <c r="I161" s="74">
        <f t="shared" si="41"/>
        <v>6136750</v>
      </c>
      <c r="J161" s="208"/>
    </row>
    <row r="162" spans="1:20" s="18" customFormat="1" ht="122.25" customHeight="1">
      <c r="A162" s="84" t="s">
        <v>909</v>
      </c>
      <c r="B162" s="14">
        <v>793</v>
      </c>
      <c r="C162" s="15" t="s">
        <v>54</v>
      </c>
      <c r="D162" s="15" t="s">
        <v>123</v>
      </c>
      <c r="E162" s="15" t="s">
        <v>910</v>
      </c>
      <c r="F162" s="15"/>
      <c r="G162" s="74">
        <f>G163+G165</f>
        <v>5870000</v>
      </c>
      <c r="H162" s="74">
        <f t="shared" ref="H162:I162" si="42">H163+H165</f>
        <v>6002250</v>
      </c>
      <c r="I162" s="74">
        <f t="shared" si="42"/>
        <v>6136750</v>
      </c>
      <c r="J162" s="208"/>
    </row>
    <row r="163" spans="1:20" s="18" customFormat="1" ht="24.75" customHeight="1">
      <c r="A163" s="16" t="s">
        <v>324</v>
      </c>
      <c r="B163" s="49">
        <v>795</v>
      </c>
      <c r="C163" s="15" t="s">
        <v>54</v>
      </c>
      <c r="D163" s="15" t="s">
        <v>123</v>
      </c>
      <c r="E163" s="15" t="s">
        <v>910</v>
      </c>
      <c r="F163" s="15" t="s">
        <v>37</v>
      </c>
      <c r="G163" s="74">
        <f t="shared" ref="G163:I163" si="43">G164</f>
        <v>5870000</v>
      </c>
      <c r="H163" s="74">
        <f t="shared" si="43"/>
        <v>6002250</v>
      </c>
      <c r="I163" s="74">
        <f t="shared" si="43"/>
        <v>6136750</v>
      </c>
      <c r="J163" s="208"/>
    </row>
    <row r="164" spans="1:20" s="18" customFormat="1" ht="30.75" customHeight="1">
      <c r="A164" s="16" t="s">
        <v>38</v>
      </c>
      <c r="B164" s="49">
        <v>795</v>
      </c>
      <c r="C164" s="15" t="s">
        <v>54</v>
      </c>
      <c r="D164" s="15" t="s">
        <v>123</v>
      </c>
      <c r="E164" s="15" t="s">
        <v>910</v>
      </c>
      <c r="F164" s="15" t="s">
        <v>39</v>
      </c>
      <c r="G164" s="74">
        <v>5870000</v>
      </c>
      <c r="H164" s="74">
        <v>6002250</v>
      </c>
      <c r="I164" s="74">
        <v>6136750</v>
      </c>
      <c r="J164" s="208"/>
    </row>
    <row r="165" spans="1:20" s="18" customFormat="1" ht="76.5" hidden="1" customHeight="1">
      <c r="A165" s="50"/>
      <c r="B165" s="14"/>
      <c r="C165" s="15"/>
      <c r="D165" s="15"/>
      <c r="E165" s="15"/>
      <c r="F165" s="15"/>
      <c r="G165" s="74"/>
      <c r="H165" s="74"/>
      <c r="I165" s="74"/>
      <c r="J165" s="208"/>
    </row>
    <row r="166" spans="1:20" s="18" customFormat="1" ht="15" hidden="1" customHeight="1">
      <c r="A166" s="16"/>
      <c r="B166" s="14"/>
      <c r="C166" s="15"/>
      <c r="D166" s="15"/>
      <c r="E166" s="15"/>
      <c r="F166" s="15"/>
      <c r="G166" s="74"/>
      <c r="H166" s="74"/>
      <c r="I166" s="74"/>
      <c r="J166" s="208"/>
    </row>
    <row r="167" spans="1:20" s="18" customFormat="1" ht="32.25" hidden="1" customHeight="1">
      <c r="A167" s="16"/>
      <c r="B167" s="14"/>
      <c r="C167" s="15"/>
      <c r="D167" s="15"/>
      <c r="E167" s="15"/>
      <c r="F167" s="15"/>
      <c r="G167" s="74"/>
      <c r="H167" s="74"/>
      <c r="I167" s="74"/>
      <c r="J167" s="208"/>
    </row>
    <row r="168" spans="1:20" s="18" customFormat="1" ht="106.5" customHeight="1">
      <c r="A168" s="16" t="s">
        <v>999</v>
      </c>
      <c r="B168" s="14">
        <v>793</v>
      </c>
      <c r="C168" s="15" t="s">
        <v>54</v>
      </c>
      <c r="D168" s="15" t="s">
        <v>123</v>
      </c>
      <c r="E168" s="15" t="s">
        <v>1000</v>
      </c>
      <c r="F168" s="15"/>
      <c r="G168" s="74">
        <f>G169</f>
        <v>4563626</v>
      </c>
      <c r="H168" s="74">
        <f>H169</f>
        <v>0</v>
      </c>
      <c r="I168" s="74">
        <f>I169</f>
        <v>0</v>
      </c>
      <c r="J168" s="209"/>
      <c r="K168" s="232"/>
      <c r="L168" s="232"/>
      <c r="M168" s="232"/>
      <c r="N168" s="232"/>
      <c r="O168" s="232"/>
      <c r="P168" s="232"/>
      <c r="Q168" s="232"/>
      <c r="R168" s="232"/>
    </row>
    <row r="169" spans="1:20" s="18" customFormat="1" ht="106.5" customHeight="1">
      <c r="A169" s="16" t="s">
        <v>972</v>
      </c>
      <c r="B169" s="14">
        <v>793</v>
      </c>
      <c r="C169" s="15" t="s">
        <v>54</v>
      </c>
      <c r="D169" s="15" t="s">
        <v>123</v>
      </c>
      <c r="E169" s="15" t="s">
        <v>998</v>
      </c>
      <c r="F169" s="15"/>
      <c r="G169" s="74">
        <f>G170</f>
        <v>4563626</v>
      </c>
      <c r="H169" s="74">
        <f t="shared" ref="H169:I169" si="44">H170</f>
        <v>0</v>
      </c>
      <c r="I169" s="74">
        <f t="shared" si="44"/>
        <v>0</v>
      </c>
      <c r="J169" s="209"/>
      <c r="K169" s="232"/>
      <c r="L169" s="232"/>
      <c r="M169" s="232"/>
      <c r="N169" s="232"/>
      <c r="O169" s="232"/>
      <c r="P169" s="232"/>
      <c r="Q169" s="232"/>
      <c r="R169" s="232"/>
    </row>
    <row r="170" spans="1:20" s="18" customFormat="1" ht="27.75" customHeight="1">
      <c r="A170" s="16" t="s">
        <v>96</v>
      </c>
      <c r="B170" s="14">
        <v>793</v>
      </c>
      <c r="C170" s="15" t="s">
        <v>54</v>
      </c>
      <c r="D170" s="15" t="s">
        <v>123</v>
      </c>
      <c r="E170" s="15" t="s">
        <v>998</v>
      </c>
      <c r="F170" s="15" t="s">
        <v>349</v>
      </c>
      <c r="G170" s="74">
        <f>G171</f>
        <v>4563626</v>
      </c>
      <c r="H170" s="74">
        <f t="shared" ref="H170:I170" si="45">H171</f>
        <v>0</v>
      </c>
      <c r="I170" s="74">
        <f t="shared" si="45"/>
        <v>0</v>
      </c>
      <c r="J170" s="209"/>
      <c r="K170" s="232"/>
      <c r="L170" s="232"/>
      <c r="M170" s="232"/>
      <c r="N170" s="232"/>
      <c r="O170" s="232"/>
      <c r="P170" s="232"/>
      <c r="Q170" s="232"/>
      <c r="R170" s="232"/>
    </row>
    <row r="171" spans="1:20" s="18" customFormat="1" ht="15" customHeight="1">
      <c r="A171" s="16" t="s">
        <v>350</v>
      </c>
      <c r="B171" s="14">
        <v>793</v>
      </c>
      <c r="C171" s="15" t="s">
        <v>54</v>
      </c>
      <c r="D171" s="15" t="s">
        <v>123</v>
      </c>
      <c r="E171" s="15" t="s">
        <v>998</v>
      </c>
      <c r="F171" s="15" t="s">
        <v>351</v>
      </c>
      <c r="G171" s="74">
        <v>4563626</v>
      </c>
      <c r="H171" s="74">
        <v>0</v>
      </c>
      <c r="I171" s="74">
        <v>0</v>
      </c>
      <c r="J171" s="209"/>
      <c r="K171" s="232"/>
      <c r="L171" s="232"/>
      <c r="M171" s="232"/>
      <c r="N171" s="232"/>
      <c r="O171" s="232"/>
      <c r="P171" s="232"/>
      <c r="Q171" s="232"/>
      <c r="R171" s="232"/>
    </row>
    <row r="172" spans="1:20" s="46" customFormat="1" ht="18" customHeight="1">
      <c r="A172" s="16" t="s">
        <v>344</v>
      </c>
      <c r="B172" s="14">
        <v>793</v>
      </c>
      <c r="C172" s="15" t="s">
        <v>54</v>
      </c>
      <c r="D172" s="15" t="s">
        <v>44</v>
      </c>
      <c r="E172" s="15" t="s">
        <v>97</v>
      </c>
      <c r="F172" s="15"/>
      <c r="G172" s="102">
        <f>G173+G176+G179</f>
        <v>1929435</v>
      </c>
      <c r="H172" s="102">
        <f t="shared" ref="H172:I172" si="46">H173</f>
        <v>1929435</v>
      </c>
      <c r="I172" s="102">
        <f t="shared" si="46"/>
        <v>1929435</v>
      </c>
      <c r="J172" s="127">
        <v>2835500</v>
      </c>
      <c r="P172" s="127"/>
      <c r="Q172" s="127"/>
      <c r="R172" s="127"/>
      <c r="S172" s="127"/>
      <c r="T172" s="127"/>
    </row>
    <row r="173" spans="1:20" s="46" customFormat="1" ht="44.25" customHeight="1">
      <c r="A173" s="16" t="s">
        <v>339</v>
      </c>
      <c r="B173" s="14">
        <v>793</v>
      </c>
      <c r="C173" s="15" t="s">
        <v>54</v>
      </c>
      <c r="D173" s="15" t="s">
        <v>44</v>
      </c>
      <c r="E173" s="15" t="s">
        <v>338</v>
      </c>
      <c r="F173" s="15"/>
      <c r="G173" s="102">
        <f t="shared" ref="G173:I174" si="47">G174</f>
        <v>1929435</v>
      </c>
      <c r="H173" s="102">
        <f t="shared" si="47"/>
        <v>1929435</v>
      </c>
      <c r="I173" s="102">
        <f t="shared" si="47"/>
        <v>1929435</v>
      </c>
      <c r="J173" s="127">
        <v>10491350</v>
      </c>
      <c r="P173" s="127"/>
      <c r="Q173" s="127"/>
      <c r="R173" s="127"/>
      <c r="S173" s="127"/>
      <c r="T173" s="127"/>
    </row>
    <row r="174" spans="1:20" s="46" customFormat="1" ht="15.75" customHeight="1">
      <c r="A174" s="16" t="s">
        <v>324</v>
      </c>
      <c r="B174" s="14">
        <v>793</v>
      </c>
      <c r="C174" s="15" t="s">
        <v>54</v>
      </c>
      <c r="D174" s="15" t="s">
        <v>44</v>
      </c>
      <c r="E174" s="15" t="s">
        <v>338</v>
      </c>
      <c r="F174" s="15" t="s">
        <v>37</v>
      </c>
      <c r="G174" s="102">
        <f t="shared" si="47"/>
        <v>1929435</v>
      </c>
      <c r="H174" s="102">
        <f t="shared" si="47"/>
        <v>1929435</v>
      </c>
      <c r="I174" s="102">
        <f t="shared" si="47"/>
        <v>1929435</v>
      </c>
      <c r="J174" s="127">
        <v>15028150</v>
      </c>
      <c r="P174" s="127"/>
      <c r="Q174" s="127"/>
      <c r="R174" s="127"/>
      <c r="S174" s="127"/>
      <c r="T174" s="127"/>
    </row>
    <row r="175" spans="1:20" s="46" customFormat="1" ht="44.25" customHeight="1">
      <c r="A175" s="16" t="s">
        <v>38</v>
      </c>
      <c r="B175" s="14">
        <v>793</v>
      </c>
      <c r="C175" s="15" t="s">
        <v>54</v>
      </c>
      <c r="D175" s="15" t="s">
        <v>44</v>
      </c>
      <c r="E175" s="15" t="s">
        <v>338</v>
      </c>
      <c r="F175" s="15" t="s">
        <v>39</v>
      </c>
      <c r="G175" s="74">
        <f>'прил 5,'!G1272</f>
        <v>1929435</v>
      </c>
      <c r="H175" s="74">
        <f>'прил 5,'!H1272</f>
        <v>1929435</v>
      </c>
      <c r="I175" s="74">
        <f>'прил 5,'!I1272</f>
        <v>1929435</v>
      </c>
      <c r="J175" s="127">
        <v>5548000</v>
      </c>
      <c r="P175" s="127"/>
      <c r="Q175" s="127"/>
      <c r="R175" s="127"/>
      <c r="S175" s="127"/>
      <c r="T175" s="127"/>
    </row>
    <row r="176" spans="1:20" s="46" customFormat="1" ht="75" hidden="1" customHeight="1">
      <c r="A176" s="86" t="s">
        <v>709</v>
      </c>
      <c r="B176" s="14">
        <v>793</v>
      </c>
      <c r="C176" s="15" t="s">
        <v>54</v>
      </c>
      <c r="D176" s="15" t="s">
        <v>44</v>
      </c>
      <c r="E176" s="15" t="s">
        <v>708</v>
      </c>
      <c r="F176" s="15"/>
      <c r="G176" s="74">
        <f t="shared" ref="G176:I177" si="48">G177</f>
        <v>0</v>
      </c>
      <c r="H176" s="74">
        <f t="shared" si="48"/>
        <v>0</v>
      </c>
      <c r="I176" s="74">
        <f t="shared" si="48"/>
        <v>0</v>
      </c>
      <c r="P176" s="127"/>
      <c r="Q176" s="127"/>
      <c r="R176" s="127"/>
      <c r="S176" s="127"/>
      <c r="T176" s="127"/>
    </row>
    <row r="177" spans="1:20" s="46" customFormat="1" ht="27.75" hidden="1" customHeight="1">
      <c r="A177" s="86" t="s">
        <v>457</v>
      </c>
      <c r="B177" s="14">
        <v>793</v>
      </c>
      <c r="C177" s="15" t="s">
        <v>54</v>
      </c>
      <c r="D177" s="15" t="s">
        <v>44</v>
      </c>
      <c r="E177" s="15" t="s">
        <v>708</v>
      </c>
      <c r="F177" s="15" t="s">
        <v>64</v>
      </c>
      <c r="G177" s="74">
        <f t="shared" si="48"/>
        <v>0</v>
      </c>
      <c r="H177" s="74">
        <f t="shared" si="48"/>
        <v>0</v>
      </c>
      <c r="I177" s="74">
        <f t="shared" si="48"/>
        <v>0</v>
      </c>
      <c r="P177" s="127"/>
      <c r="Q177" s="127"/>
      <c r="R177" s="127"/>
      <c r="S177" s="127"/>
      <c r="T177" s="127"/>
    </row>
    <row r="178" spans="1:20" s="46" customFormat="1" ht="31.5" hidden="1" customHeight="1">
      <c r="A178" s="86" t="s">
        <v>38</v>
      </c>
      <c r="B178" s="14">
        <v>793</v>
      </c>
      <c r="C178" s="15" t="s">
        <v>54</v>
      </c>
      <c r="D178" s="15" t="s">
        <v>44</v>
      </c>
      <c r="E178" s="15" t="s">
        <v>708</v>
      </c>
      <c r="F178" s="15" t="s">
        <v>342</v>
      </c>
      <c r="G178" s="74"/>
      <c r="H178" s="74">
        <v>0</v>
      </c>
      <c r="I178" s="74">
        <v>0</v>
      </c>
      <c r="P178" s="127"/>
      <c r="Q178" s="127"/>
      <c r="R178" s="127"/>
      <c r="S178" s="127"/>
      <c r="T178" s="127"/>
    </row>
    <row r="179" spans="1:20" s="46" customFormat="1" ht="75" hidden="1" customHeight="1">
      <c r="A179" s="86" t="s">
        <v>784</v>
      </c>
      <c r="B179" s="14">
        <v>793</v>
      </c>
      <c r="C179" s="15" t="s">
        <v>54</v>
      </c>
      <c r="D179" s="15" t="s">
        <v>44</v>
      </c>
      <c r="E179" s="15" t="s">
        <v>783</v>
      </c>
      <c r="F179" s="15"/>
      <c r="G179" s="74">
        <f t="shared" ref="G179:I180" si="49">G180</f>
        <v>0</v>
      </c>
      <c r="H179" s="74">
        <f t="shared" si="49"/>
        <v>0</v>
      </c>
      <c r="I179" s="74">
        <f t="shared" si="49"/>
        <v>0</v>
      </c>
      <c r="P179" s="127"/>
      <c r="Q179" s="127"/>
      <c r="R179" s="127"/>
      <c r="S179" s="127"/>
      <c r="T179" s="127"/>
    </row>
    <row r="180" spans="1:20" s="46" customFormat="1" ht="27.75" hidden="1" customHeight="1">
      <c r="A180" s="86" t="s">
        <v>457</v>
      </c>
      <c r="B180" s="14">
        <v>793</v>
      </c>
      <c r="C180" s="15" t="s">
        <v>54</v>
      </c>
      <c r="D180" s="15" t="s">
        <v>44</v>
      </c>
      <c r="E180" s="15" t="s">
        <v>783</v>
      </c>
      <c r="F180" s="15" t="s">
        <v>37</v>
      </c>
      <c r="G180" s="74">
        <f t="shared" si="49"/>
        <v>0</v>
      </c>
      <c r="H180" s="74">
        <f t="shared" si="49"/>
        <v>0</v>
      </c>
      <c r="I180" s="74">
        <f t="shared" si="49"/>
        <v>0</v>
      </c>
      <c r="P180" s="127"/>
      <c r="Q180" s="127"/>
      <c r="R180" s="127"/>
      <c r="S180" s="127"/>
      <c r="T180" s="127"/>
    </row>
    <row r="181" spans="1:20" s="46" customFormat="1" ht="31.5" hidden="1" customHeight="1">
      <c r="A181" s="86" t="s">
        <v>38</v>
      </c>
      <c r="B181" s="14">
        <v>793</v>
      </c>
      <c r="C181" s="15" t="s">
        <v>54</v>
      </c>
      <c r="D181" s="15" t="s">
        <v>44</v>
      </c>
      <c r="E181" s="15" t="s">
        <v>783</v>
      </c>
      <c r="F181" s="15" t="s">
        <v>39</v>
      </c>
      <c r="G181" s="74"/>
      <c r="H181" s="74">
        <v>0</v>
      </c>
      <c r="I181" s="74">
        <v>0</v>
      </c>
      <c r="P181" s="127"/>
      <c r="Q181" s="127"/>
      <c r="R181" s="127"/>
      <c r="S181" s="127"/>
      <c r="T181" s="127"/>
    </row>
    <row r="182" spans="1:20" s="3" customFormat="1" ht="20.25" hidden="1" customHeight="1">
      <c r="A182" s="81" t="s">
        <v>172</v>
      </c>
      <c r="B182" s="49">
        <v>795</v>
      </c>
      <c r="C182" s="15" t="s">
        <v>54</v>
      </c>
      <c r="D182" s="15" t="s">
        <v>123</v>
      </c>
      <c r="E182" s="15"/>
      <c r="F182" s="15"/>
      <c r="G182" s="157">
        <f>G147-G172</f>
        <v>43404972.259999998</v>
      </c>
      <c r="H182" s="157">
        <f t="shared" ref="H182:I182" si="50">H147-H172</f>
        <v>34786551</v>
      </c>
      <c r="I182" s="157">
        <f t="shared" si="50"/>
        <v>36203998</v>
      </c>
      <c r="J182" s="128">
        <f>SUM(J147:J175)</f>
        <v>35403000</v>
      </c>
      <c r="P182" s="128"/>
      <c r="Q182" s="128"/>
      <c r="R182" s="128"/>
      <c r="S182" s="128"/>
      <c r="T182" s="128"/>
    </row>
    <row r="183" spans="1:20" s="18" customFormat="1" ht="27" hidden="1" customHeight="1">
      <c r="A183" s="16" t="s">
        <v>490</v>
      </c>
      <c r="B183" s="49">
        <v>795</v>
      </c>
      <c r="C183" s="15" t="s">
        <v>54</v>
      </c>
      <c r="D183" s="15" t="s">
        <v>123</v>
      </c>
      <c r="E183" s="15" t="s">
        <v>235</v>
      </c>
      <c r="F183" s="15"/>
      <c r="G183" s="102" t="e">
        <f>G190+G220+#REF!+#REF!+#REF!+#REF!+#REF!+G184+#REF!+#REF!+#REF!</f>
        <v>#REF!</v>
      </c>
      <c r="H183" s="102" t="e">
        <f>H190+H220+#REF!+#REF!+#REF!+#REF!+#REF!+H184+#REF!+#REF!</f>
        <v>#REF!</v>
      </c>
      <c r="I183" s="102" t="e">
        <f>I190+I220+#REF!+#REF!+#REF!+#REF!+#REF!+I184+#REF!+#REF!</f>
        <v>#REF!</v>
      </c>
      <c r="J183" s="17"/>
      <c r="P183" s="17"/>
      <c r="Q183" s="17"/>
      <c r="R183" s="17"/>
      <c r="S183" s="17"/>
      <c r="T183" s="17"/>
    </row>
    <row r="184" spans="1:20" s="18" customFormat="1" ht="39.75" hidden="1" customHeight="1">
      <c r="A184" s="16" t="s">
        <v>400</v>
      </c>
      <c r="B184" s="49">
        <v>795</v>
      </c>
      <c r="C184" s="15" t="s">
        <v>54</v>
      </c>
      <c r="D184" s="15" t="s">
        <v>123</v>
      </c>
      <c r="E184" s="15" t="s">
        <v>399</v>
      </c>
      <c r="F184" s="15"/>
      <c r="G184" s="102">
        <f t="shared" ref="G184:I185" si="51">G185</f>
        <v>0</v>
      </c>
      <c r="H184" s="102">
        <f t="shared" si="51"/>
        <v>0</v>
      </c>
      <c r="I184" s="102">
        <f t="shared" si="51"/>
        <v>0</v>
      </c>
      <c r="J184" s="17"/>
      <c r="P184" s="17"/>
      <c r="Q184" s="17"/>
      <c r="R184" s="17"/>
      <c r="S184" s="17"/>
      <c r="T184" s="17"/>
    </row>
    <row r="185" spans="1:20" s="18" customFormat="1" ht="27" hidden="1" customHeight="1">
      <c r="A185" s="16" t="s">
        <v>156</v>
      </c>
      <c r="B185" s="49">
        <v>795</v>
      </c>
      <c r="C185" s="15" t="s">
        <v>54</v>
      </c>
      <c r="D185" s="15" t="s">
        <v>123</v>
      </c>
      <c r="E185" s="15" t="s">
        <v>399</v>
      </c>
      <c r="F185" s="15" t="s">
        <v>157</v>
      </c>
      <c r="G185" s="102">
        <f t="shared" si="51"/>
        <v>0</v>
      </c>
      <c r="H185" s="102">
        <f t="shared" si="51"/>
        <v>0</v>
      </c>
      <c r="I185" s="102">
        <f t="shared" si="51"/>
        <v>0</v>
      </c>
      <c r="J185" s="17"/>
      <c r="P185" s="17"/>
      <c r="Q185" s="17"/>
      <c r="R185" s="17"/>
      <c r="S185" s="17"/>
      <c r="T185" s="17"/>
    </row>
    <row r="186" spans="1:20" s="18" customFormat="1" ht="27" hidden="1" customHeight="1">
      <c r="A186" s="16" t="s">
        <v>170</v>
      </c>
      <c r="B186" s="49">
        <v>795</v>
      </c>
      <c r="C186" s="15" t="s">
        <v>54</v>
      </c>
      <c r="D186" s="15" t="s">
        <v>123</v>
      </c>
      <c r="E186" s="15" t="s">
        <v>399</v>
      </c>
      <c r="F186" s="15" t="s">
        <v>171</v>
      </c>
      <c r="G186" s="102"/>
      <c r="H186" s="102"/>
      <c r="I186" s="102"/>
      <c r="J186" s="17"/>
      <c r="P186" s="17"/>
      <c r="Q186" s="17"/>
      <c r="R186" s="17"/>
      <c r="S186" s="17"/>
      <c r="T186" s="17"/>
    </row>
    <row r="187" spans="1:20" s="18" customFormat="1" ht="27" hidden="1" customHeight="1">
      <c r="A187" s="16"/>
      <c r="B187" s="49"/>
      <c r="C187" s="15"/>
      <c r="D187" s="15"/>
      <c r="E187" s="15"/>
      <c r="F187" s="15"/>
      <c r="G187" s="102"/>
      <c r="H187" s="102"/>
      <c r="I187" s="102"/>
      <c r="J187" s="17"/>
      <c r="P187" s="17"/>
      <c r="Q187" s="17"/>
      <c r="R187" s="17"/>
      <c r="S187" s="17"/>
      <c r="T187" s="17"/>
    </row>
    <row r="188" spans="1:20" s="18" customFormat="1" ht="27" hidden="1" customHeight="1">
      <c r="A188" s="16"/>
      <c r="B188" s="49"/>
      <c r="C188" s="15"/>
      <c r="D188" s="15"/>
      <c r="E188" s="15"/>
      <c r="F188" s="15"/>
      <c r="G188" s="102"/>
      <c r="H188" s="102"/>
      <c r="I188" s="102"/>
      <c r="J188" s="17"/>
      <c r="P188" s="17"/>
      <c r="Q188" s="17"/>
      <c r="R188" s="17"/>
      <c r="S188" s="17"/>
      <c r="T188" s="17"/>
    </row>
    <row r="189" spans="1:20" s="18" customFormat="1" ht="27" hidden="1" customHeight="1">
      <c r="A189" s="16"/>
      <c r="B189" s="49"/>
      <c r="C189" s="15"/>
      <c r="D189" s="15"/>
      <c r="E189" s="15"/>
      <c r="F189" s="15"/>
      <c r="G189" s="102"/>
      <c r="H189" s="102"/>
      <c r="I189" s="102"/>
      <c r="J189" s="17"/>
      <c r="P189" s="17"/>
      <c r="Q189" s="17"/>
      <c r="R189" s="17"/>
      <c r="S189" s="17"/>
      <c r="T189" s="17"/>
    </row>
    <row r="190" spans="1:20" s="18" customFormat="1" ht="66" hidden="1" customHeight="1">
      <c r="A190" s="50" t="s">
        <v>103</v>
      </c>
      <c r="B190" s="14">
        <v>793</v>
      </c>
      <c r="C190" s="15" t="s">
        <v>54</v>
      </c>
      <c r="D190" s="15" t="s">
        <v>123</v>
      </c>
      <c r="E190" s="15" t="s">
        <v>101</v>
      </c>
      <c r="F190" s="15"/>
      <c r="G190" s="74">
        <f t="shared" ref="G190:I190" si="52">G194+G197+G210+G205+G202+G217+G191</f>
        <v>0</v>
      </c>
      <c r="H190" s="74">
        <f t="shared" si="52"/>
        <v>0</v>
      </c>
      <c r="I190" s="74">
        <f t="shared" si="52"/>
        <v>0</v>
      </c>
      <c r="J190" s="17"/>
      <c r="L190" s="17">
        <f>G201+G216+G225+G234+G240</f>
        <v>0</v>
      </c>
      <c r="P190" s="17"/>
      <c r="Q190" s="17"/>
      <c r="R190" s="17"/>
      <c r="S190" s="17"/>
      <c r="T190" s="17"/>
    </row>
    <row r="191" spans="1:20" s="18" customFormat="1" ht="76.5" hidden="1" customHeight="1">
      <c r="A191" s="50" t="s">
        <v>669</v>
      </c>
      <c r="B191" s="49">
        <v>795</v>
      </c>
      <c r="C191" s="15" t="s">
        <v>54</v>
      </c>
      <c r="D191" s="15" t="s">
        <v>123</v>
      </c>
      <c r="E191" s="15" t="s">
        <v>668</v>
      </c>
      <c r="F191" s="15"/>
      <c r="G191" s="74">
        <f t="shared" ref="G191:I192" si="53">G192</f>
        <v>0</v>
      </c>
      <c r="H191" s="74">
        <f t="shared" si="53"/>
        <v>0</v>
      </c>
      <c r="I191" s="74">
        <f t="shared" si="53"/>
        <v>0</v>
      </c>
      <c r="P191" s="17"/>
      <c r="Q191" s="17"/>
      <c r="R191" s="17"/>
      <c r="S191" s="17"/>
      <c r="T191" s="17"/>
    </row>
    <row r="192" spans="1:20" s="18" customFormat="1" ht="15" hidden="1" customHeight="1">
      <c r="A192" s="16" t="s">
        <v>324</v>
      </c>
      <c r="B192" s="49">
        <v>795</v>
      </c>
      <c r="C192" s="15" t="s">
        <v>54</v>
      </c>
      <c r="D192" s="15" t="s">
        <v>123</v>
      </c>
      <c r="E192" s="15" t="s">
        <v>668</v>
      </c>
      <c r="F192" s="15" t="s">
        <v>37</v>
      </c>
      <c r="G192" s="74">
        <f t="shared" si="53"/>
        <v>0</v>
      </c>
      <c r="H192" s="74">
        <f t="shared" si="53"/>
        <v>0</v>
      </c>
      <c r="I192" s="74">
        <f t="shared" si="53"/>
        <v>0</v>
      </c>
      <c r="P192" s="17"/>
      <c r="Q192" s="17"/>
      <c r="R192" s="17"/>
      <c r="S192" s="17"/>
      <c r="T192" s="17"/>
    </row>
    <row r="193" spans="1:20" s="18" customFormat="1" ht="32.25" hidden="1" customHeight="1">
      <c r="A193" s="16" t="s">
        <v>38</v>
      </c>
      <c r="B193" s="49">
        <v>795</v>
      </c>
      <c r="C193" s="15" t="s">
        <v>54</v>
      </c>
      <c r="D193" s="15" t="s">
        <v>123</v>
      </c>
      <c r="E193" s="15" t="s">
        <v>668</v>
      </c>
      <c r="F193" s="15" t="s">
        <v>39</v>
      </c>
      <c r="G193" s="74">
        <f>'прил 5,'!G1696</f>
        <v>0</v>
      </c>
      <c r="H193" s="74">
        <f>'прил 5,'!H1696</f>
        <v>0</v>
      </c>
      <c r="I193" s="74">
        <f>'прил 5,'!I1696</f>
        <v>0</v>
      </c>
      <c r="J193" s="18" t="s">
        <v>466</v>
      </c>
      <c r="L193" s="18">
        <v>26808448</v>
      </c>
      <c r="P193" s="17"/>
      <c r="Q193" s="17"/>
      <c r="R193" s="17"/>
      <c r="S193" s="17"/>
      <c r="T193" s="17"/>
    </row>
    <row r="194" spans="1:20" s="18" customFormat="1" ht="53.25" hidden="1" customHeight="1">
      <c r="A194" s="50" t="s">
        <v>104</v>
      </c>
      <c r="B194" s="49">
        <v>795</v>
      </c>
      <c r="C194" s="15" t="s">
        <v>54</v>
      </c>
      <c r="D194" s="15" t="s">
        <v>123</v>
      </c>
      <c r="E194" s="15" t="s">
        <v>102</v>
      </c>
      <c r="F194" s="15"/>
      <c r="G194" s="102">
        <f t="shared" ref="G194:I195" si="54">G195</f>
        <v>0</v>
      </c>
      <c r="H194" s="102">
        <f t="shared" si="54"/>
        <v>0</v>
      </c>
      <c r="I194" s="102">
        <f t="shared" si="54"/>
        <v>0</v>
      </c>
      <c r="J194" s="17"/>
      <c r="P194" s="17"/>
      <c r="Q194" s="17"/>
      <c r="R194" s="17"/>
      <c r="S194" s="17"/>
      <c r="T194" s="17"/>
    </row>
    <row r="195" spans="1:20" s="18" customFormat="1" ht="18" hidden="1" customHeight="1">
      <c r="A195" s="16" t="s">
        <v>324</v>
      </c>
      <c r="B195" s="49">
        <v>795</v>
      </c>
      <c r="C195" s="15" t="s">
        <v>54</v>
      </c>
      <c r="D195" s="15" t="s">
        <v>123</v>
      </c>
      <c r="E195" s="15" t="s">
        <v>102</v>
      </c>
      <c r="F195" s="15" t="s">
        <v>37</v>
      </c>
      <c r="G195" s="102">
        <f t="shared" si="54"/>
        <v>0</v>
      </c>
      <c r="H195" s="102">
        <f t="shared" si="54"/>
        <v>0</v>
      </c>
      <c r="I195" s="102">
        <f t="shared" si="54"/>
        <v>0</v>
      </c>
      <c r="J195" s="17"/>
      <c r="P195" s="17"/>
      <c r="Q195" s="17"/>
      <c r="R195" s="17"/>
      <c r="S195" s="17"/>
      <c r="T195" s="17"/>
    </row>
    <row r="196" spans="1:20" s="18" customFormat="1" ht="57.75" hidden="1" customHeight="1">
      <c r="A196" s="16" t="s">
        <v>38</v>
      </c>
      <c r="B196" s="49">
        <v>795</v>
      </c>
      <c r="C196" s="15" t="s">
        <v>54</v>
      </c>
      <c r="D196" s="15" t="s">
        <v>123</v>
      </c>
      <c r="E196" s="15" t="s">
        <v>102</v>
      </c>
      <c r="F196" s="15" t="s">
        <v>39</v>
      </c>
      <c r="G196" s="74">
        <f>'прил 5,'!G1699</f>
        <v>0</v>
      </c>
      <c r="H196" s="74">
        <f>'прил 5,'!H1699</f>
        <v>0</v>
      </c>
      <c r="I196" s="74">
        <f>'прил 5,'!I1699</f>
        <v>0</v>
      </c>
      <c r="J196" s="17"/>
      <c r="P196" s="17"/>
      <c r="Q196" s="17"/>
      <c r="R196" s="17"/>
      <c r="S196" s="17"/>
      <c r="T196" s="17"/>
    </row>
    <row r="197" spans="1:20" ht="80.25" hidden="1" customHeight="1">
      <c r="A197" s="50" t="s">
        <v>103</v>
      </c>
      <c r="B197" s="49">
        <v>795</v>
      </c>
      <c r="C197" s="15" t="s">
        <v>54</v>
      </c>
      <c r="D197" s="15" t="s">
        <v>123</v>
      </c>
      <c r="E197" s="15" t="s">
        <v>132</v>
      </c>
      <c r="F197" s="15"/>
      <c r="G197" s="74">
        <f>G200</f>
        <v>0</v>
      </c>
      <c r="H197" s="74">
        <f t="shared" ref="H197:I197" si="55">H200</f>
        <v>0</v>
      </c>
      <c r="I197" s="74">
        <f t="shared" si="55"/>
        <v>0</v>
      </c>
    </row>
    <row r="198" spans="1:20" s="18" customFormat="1" ht="15.75" hidden="1" customHeight="1">
      <c r="A198" s="16" t="s">
        <v>63</v>
      </c>
      <c r="B198" s="49">
        <v>795</v>
      </c>
      <c r="C198" s="15" t="s">
        <v>54</v>
      </c>
      <c r="D198" s="15" t="s">
        <v>123</v>
      </c>
      <c r="E198" s="15" t="s">
        <v>130</v>
      </c>
      <c r="F198" s="15" t="s">
        <v>64</v>
      </c>
      <c r="G198" s="74" t="e">
        <f>G199</f>
        <v>#REF!</v>
      </c>
      <c r="H198" s="74" t="e">
        <f>H199</f>
        <v>#REF!</v>
      </c>
      <c r="I198" s="74" t="e">
        <f>I199</f>
        <v>#REF!</v>
      </c>
      <c r="J198" s="17"/>
      <c r="P198" s="17"/>
      <c r="Q198" s="17"/>
      <c r="R198" s="17"/>
      <c r="S198" s="17"/>
      <c r="T198" s="17"/>
    </row>
    <row r="199" spans="1:20" s="18" customFormat="1" ht="15.75" hidden="1" customHeight="1">
      <c r="A199" s="16" t="s">
        <v>180</v>
      </c>
      <c r="B199" s="49">
        <v>795</v>
      </c>
      <c r="C199" s="15" t="s">
        <v>54</v>
      </c>
      <c r="D199" s="15" t="s">
        <v>123</v>
      </c>
      <c r="E199" s="15" t="s">
        <v>130</v>
      </c>
      <c r="F199" s="15" t="s">
        <v>181</v>
      </c>
      <c r="G199" s="74" t="e">
        <f>'прил 5,'!#REF!</f>
        <v>#REF!</v>
      </c>
      <c r="H199" s="74" t="e">
        <f>'прил 5,'!#REF!</f>
        <v>#REF!</v>
      </c>
      <c r="I199" s="74" t="e">
        <f>'прил 5,'!#REF!</f>
        <v>#REF!</v>
      </c>
      <c r="J199" s="17"/>
      <c r="P199" s="17"/>
      <c r="Q199" s="17"/>
      <c r="R199" s="17"/>
      <c r="S199" s="17"/>
      <c r="T199" s="17"/>
    </row>
    <row r="200" spans="1:20" ht="15" hidden="1" customHeight="1">
      <c r="A200" s="16" t="s">
        <v>156</v>
      </c>
      <c r="B200" s="49">
        <v>795</v>
      </c>
      <c r="C200" s="15" t="s">
        <v>54</v>
      </c>
      <c r="D200" s="15" t="s">
        <v>123</v>
      </c>
      <c r="E200" s="15" t="s">
        <v>130</v>
      </c>
      <c r="F200" s="15" t="s">
        <v>157</v>
      </c>
      <c r="G200" s="74">
        <f>G201</f>
        <v>0</v>
      </c>
      <c r="H200" s="74">
        <f>H201</f>
        <v>0</v>
      </c>
      <c r="I200" s="74">
        <f>I201</f>
        <v>0</v>
      </c>
    </row>
    <row r="201" spans="1:20" ht="15" hidden="1" customHeight="1">
      <c r="A201" s="16" t="s">
        <v>178</v>
      </c>
      <c r="B201" s="49">
        <v>795</v>
      </c>
      <c r="C201" s="15" t="s">
        <v>54</v>
      </c>
      <c r="D201" s="15" t="s">
        <v>123</v>
      </c>
      <c r="E201" s="15" t="s">
        <v>130</v>
      </c>
      <c r="F201" s="15" t="s">
        <v>179</v>
      </c>
      <c r="G201" s="74">
        <f>'прил 5,'!G1702</f>
        <v>0</v>
      </c>
      <c r="H201" s="74">
        <f>'прил 5,'!H1702</f>
        <v>0</v>
      </c>
      <c r="I201" s="74">
        <f>'прил 5,'!I1702</f>
        <v>0</v>
      </c>
    </row>
    <row r="202" spans="1:20" s="18" customFormat="1" ht="83.25" hidden="1" customHeight="1">
      <c r="A202" s="50" t="s">
        <v>422</v>
      </c>
      <c r="B202" s="49"/>
      <c r="C202" s="15"/>
      <c r="D202" s="15"/>
      <c r="E202" s="15" t="s">
        <v>133</v>
      </c>
      <c r="F202" s="15"/>
      <c r="G202" s="74">
        <f>G203</f>
        <v>0</v>
      </c>
      <c r="H202" s="74">
        <v>0</v>
      </c>
      <c r="I202" s="74">
        <v>0</v>
      </c>
      <c r="J202" s="17"/>
      <c r="P202" s="17"/>
      <c r="Q202" s="17"/>
      <c r="R202" s="17"/>
      <c r="S202" s="17"/>
      <c r="T202" s="17"/>
    </row>
    <row r="203" spans="1:20" s="18" customFormat="1" ht="26.25" hidden="1" customHeight="1">
      <c r="A203" s="16" t="s">
        <v>324</v>
      </c>
      <c r="B203" s="49"/>
      <c r="C203" s="15"/>
      <c r="D203" s="15"/>
      <c r="E203" s="15" t="s">
        <v>131</v>
      </c>
      <c r="F203" s="15" t="s">
        <v>37</v>
      </c>
      <c r="G203" s="74">
        <f>G204</f>
        <v>0</v>
      </c>
      <c r="H203" s="74">
        <v>0</v>
      </c>
      <c r="I203" s="74">
        <v>0</v>
      </c>
      <c r="J203" s="17"/>
      <c r="P203" s="17"/>
      <c r="Q203" s="17"/>
      <c r="R203" s="17"/>
      <c r="S203" s="17"/>
      <c r="T203" s="17"/>
    </row>
    <row r="204" spans="1:20" s="18" customFormat="1" ht="47.25" hidden="1" customHeight="1">
      <c r="A204" s="16" t="s">
        <v>38</v>
      </c>
      <c r="B204" s="49"/>
      <c r="C204" s="15"/>
      <c r="D204" s="15"/>
      <c r="E204" s="15" t="s">
        <v>131</v>
      </c>
      <c r="F204" s="15" t="s">
        <v>39</v>
      </c>
      <c r="G204" s="74">
        <f>'прил 5,'!G1705</f>
        <v>0</v>
      </c>
      <c r="H204" s="74">
        <v>0</v>
      </c>
      <c r="I204" s="74">
        <v>0</v>
      </c>
      <c r="J204" s="17"/>
      <c r="P204" s="17"/>
      <c r="Q204" s="17"/>
      <c r="R204" s="17"/>
      <c r="S204" s="17"/>
      <c r="T204" s="17"/>
    </row>
    <row r="205" spans="1:20" ht="78" hidden="1" customHeight="1">
      <c r="A205" s="50" t="s">
        <v>531</v>
      </c>
      <c r="B205" s="49">
        <v>795</v>
      </c>
      <c r="C205" s="15" t="s">
        <v>54</v>
      </c>
      <c r="D205" s="15" t="s">
        <v>123</v>
      </c>
      <c r="E205" s="15" t="s">
        <v>530</v>
      </c>
      <c r="F205" s="15"/>
      <c r="G205" s="74">
        <f>G206+G208</f>
        <v>0</v>
      </c>
      <c r="H205" s="74">
        <v>0</v>
      </c>
      <c r="I205" s="74">
        <v>0</v>
      </c>
      <c r="J205" s="1"/>
    </row>
    <row r="206" spans="1:20" ht="18" hidden="1" customHeight="1">
      <c r="A206" s="16" t="s">
        <v>324</v>
      </c>
      <c r="B206" s="49">
        <v>795</v>
      </c>
      <c r="C206" s="15" t="s">
        <v>54</v>
      </c>
      <c r="D206" s="15" t="s">
        <v>123</v>
      </c>
      <c r="E206" s="15" t="s">
        <v>529</v>
      </c>
      <c r="F206" s="15" t="s">
        <v>37</v>
      </c>
      <c r="G206" s="74">
        <f>G207</f>
        <v>0</v>
      </c>
      <c r="H206" s="74">
        <v>0</v>
      </c>
      <c r="I206" s="74">
        <v>0</v>
      </c>
      <c r="J206" s="1"/>
    </row>
    <row r="207" spans="1:20" ht="15" hidden="1" customHeight="1">
      <c r="A207" s="16" t="s">
        <v>38</v>
      </c>
      <c r="B207" s="49">
        <v>795</v>
      </c>
      <c r="C207" s="15" t="s">
        <v>54</v>
      </c>
      <c r="D207" s="15" t="s">
        <v>123</v>
      </c>
      <c r="E207" s="15" t="s">
        <v>529</v>
      </c>
      <c r="F207" s="15" t="s">
        <v>39</v>
      </c>
      <c r="G207" s="74"/>
      <c r="H207" s="74">
        <v>0</v>
      </c>
      <c r="I207" s="74">
        <v>0</v>
      </c>
      <c r="J207" s="1"/>
    </row>
    <row r="208" spans="1:20" ht="36.75" hidden="1" customHeight="1">
      <c r="A208" s="16" t="s">
        <v>96</v>
      </c>
      <c r="B208" s="49">
        <v>795</v>
      </c>
      <c r="C208" s="15" t="s">
        <v>54</v>
      </c>
      <c r="D208" s="15" t="s">
        <v>123</v>
      </c>
      <c r="E208" s="15" t="s">
        <v>529</v>
      </c>
      <c r="F208" s="15" t="s">
        <v>349</v>
      </c>
      <c r="G208" s="74">
        <f>G209</f>
        <v>0</v>
      </c>
      <c r="H208" s="74">
        <f t="shared" ref="H208:I208" si="56">H209</f>
        <v>0</v>
      </c>
      <c r="I208" s="74">
        <f t="shared" si="56"/>
        <v>0</v>
      </c>
      <c r="J208" s="1"/>
    </row>
    <row r="209" spans="1:20" ht="27.75" hidden="1" customHeight="1">
      <c r="A209" s="16" t="s">
        <v>350</v>
      </c>
      <c r="B209" s="49">
        <v>795</v>
      </c>
      <c r="C209" s="15" t="s">
        <v>54</v>
      </c>
      <c r="D209" s="15" t="s">
        <v>123</v>
      </c>
      <c r="E209" s="15" t="s">
        <v>529</v>
      </c>
      <c r="F209" s="15" t="s">
        <v>351</v>
      </c>
      <c r="G209" s="74"/>
      <c r="H209" s="74">
        <v>0</v>
      </c>
      <c r="I209" s="74">
        <v>0</v>
      </c>
      <c r="J209" s="1"/>
    </row>
    <row r="210" spans="1:20" s="18" customFormat="1" ht="62.25" hidden="1" customHeight="1">
      <c r="A210" s="16" t="s">
        <v>528</v>
      </c>
      <c r="B210" s="49">
        <v>795</v>
      </c>
      <c r="C210" s="15" t="s">
        <v>54</v>
      </c>
      <c r="D210" s="15" t="s">
        <v>123</v>
      </c>
      <c r="E210" s="15" t="s">
        <v>187</v>
      </c>
      <c r="F210" s="15"/>
      <c r="G210" s="74">
        <f>G211+G215+G213</f>
        <v>0</v>
      </c>
      <c r="H210" s="74">
        <v>0</v>
      </c>
      <c r="I210" s="74">
        <v>0</v>
      </c>
      <c r="P210" s="17"/>
      <c r="Q210" s="17"/>
      <c r="R210" s="17"/>
      <c r="S210" s="17"/>
      <c r="T210" s="17"/>
    </row>
    <row r="211" spans="1:20" s="18" customFormat="1" ht="32.25" hidden="1" customHeight="1">
      <c r="A211" s="16" t="s">
        <v>324</v>
      </c>
      <c r="B211" s="49">
        <v>795</v>
      </c>
      <c r="C211" s="15" t="s">
        <v>54</v>
      </c>
      <c r="D211" s="15" t="s">
        <v>123</v>
      </c>
      <c r="E211" s="15" t="s">
        <v>187</v>
      </c>
      <c r="F211" s="15" t="s">
        <v>37</v>
      </c>
      <c r="G211" s="74">
        <f>G212</f>
        <v>0</v>
      </c>
      <c r="H211" s="74">
        <v>0</v>
      </c>
      <c r="I211" s="74">
        <v>0</v>
      </c>
      <c r="P211" s="17"/>
      <c r="Q211" s="17"/>
      <c r="R211" s="17"/>
      <c r="S211" s="17"/>
      <c r="T211" s="17"/>
    </row>
    <row r="212" spans="1:20" s="18" customFormat="1" ht="32.25" hidden="1" customHeight="1">
      <c r="A212" s="16" t="s">
        <v>38</v>
      </c>
      <c r="B212" s="49">
        <v>795</v>
      </c>
      <c r="C212" s="15" t="s">
        <v>54</v>
      </c>
      <c r="D212" s="15" t="s">
        <v>123</v>
      </c>
      <c r="E212" s="15" t="s">
        <v>187</v>
      </c>
      <c r="F212" s="15" t="s">
        <v>39</v>
      </c>
      <c r="G212" s="74"/>
      <c r="H212" s="74">
        <v>0</v>
      </c>
      <c r="I212" s="74">
        <v>0</v>
      </c>
      <c r="P212" s="17"/>
      <c r="Q212" s="17"/>
      <c r="R212" s="17"/>
      <c r="S212" s="17"/>
      <c r="T212" s="17"/>
    </row>
    <row r="213" spans="1:20" ht="18" hidden="1" customHeight="1">
      <c r="A213" s="16" t="s">
        <v>324</v>
      </c>
      <c r="B213" s="49">
        <v>795</v>
      </c>
      <c r="C213" s="15" t="s">
        <v>54</v>
      </c>
      <c r="D213" s="15" t="s">
        <v>123</v>
      </c>
      <c r="E213" s="15" t="s">
        <v>187</v>
      </c>
      <c r="F213" s="15" t="s">
        <v>37</v>
      </c>
      <c r="G213" s="74">
        <f>G214</f>
        <v>0</v>
      </c>
      <c r="H213" s="74">
        <v>0</v>
      </c>
      <c r="I213" s="74">
        <v>0</v>
      </c>
      <c r="J213" s="1"/>
    </row>
    <row r="214" spans="1:20" ht="29.25" hidden="1" customHeight="1">
      <c r="A214" s="16" t="s">
        <v>38</v>
      </c>
      <c r="B214" s="49">
        <v>795</v>
      </c>
      <c r="C214" s="15" t="s">
        <v>54</v>
      </c>
      <c r="D214" s="15" t="s">
        <v>123</v>
      </c>
      <c r="E214" s="15" t="s">
        <v>187</v>
      </c>
      <c r="F214" s="15" t="s">
        <v>39</v>
      </c>
      <c r="G214" s="74"/>
      <c r="H214" s="74"/>
      <c r="I214" s="74"/>
      <c r="J214" s="1"/>
    </row>
    <row r="215" spans="1:20" ht="18" hidden="1" customHeight="1">
      <c r="A215" s="16" t="s">
        <v>156</v>
      </c>
      <c r="B215" s="49">
        <v>795</v>
      </c>
      <c r="C215" s="15" t="s">
        <v>54</v>
      </c>
      <c r="D215" s="15" t="s">
        <v>123</v>
      </c>
      <c r="E215" s="15" t="s">
        <v>187</v>
      </c>
      <c r="F215" s="15" t="s">
        <v>157</v>
      </c>
      <c r="G215" s="74">
        <f>G216</f>
        <v>0</v>
      </c>
      <c r="H215" s="74">
        <v>0</v>
      </c>
      <c r="I215" s="74">
        <v>0</v>
      </c>
      <c r="J215" s="1"/>
    </row>
    <row r="216" spans="1:20" ht="15" hidden="1" customHeight="1">
      <c r="A216" s="16" t="s">
        <v>178</v>
      </c>
      <c r="B216" s="49">
        <v>795</v>
      </c>
      <c r="C216" s="15" t="s">
        <v>54</v>
      </c>
      <c r="D216" s="15" t="s">
        <v>123</v>
      </c>
      <c r="E216" s="15" t="s">
        <v>187</v>
      </c>
      <c r="F216" s="15" t="s">
        <v>179</v>
      </c>
      <c r="G216" s="74">
        <f>'прил 5,'!G1717</f>
        <v>0</v>
      </c>
      <c r="H216" s="74">
        <v>0</v>
      </c>
      <c r="I216" s="74">
        <v>0</v>
      </c>
      <c r="J216" s="1"/>
    </row>
    <row r="217" spans="1:20" ht="78" hidden="1" customHeight="1">
      <c r="A217" s="50" t="s">
        <v>658</v>
      </c>
      <c r="B217" s="49">
        <v>795</v>
      </c>
      <c r="C217" s="15" t="s">
        <v>54</v>
      </c>
      <c r="D217" s="15" t="s">
        <v>123</v>
      </c>
      <c r="E217" s="15" t="s">
        <v>660</v>
      </c>
      <c r="F217" s="15"/>
      <c r="G217" s="74">
        <f>G218</f>
        <v>0</v>
      </c>
      <c r="H217" s="74">
        <v>0</v>
      </c>
      <c r="I217" s="74">
        <v>0</v>
      </c>
      <c r="J217" s="1"/>
    </row>
    <row r="218" spans="1:20" ht="18" hidden="1" customHeight="1">
      <c r="A218" s="16" t="s">
        <v>156</v>
      </c>
      <c r="B218" s="49">
        <v>795</v>
      </c>
      <c r="C218" s="15" t="s">
        <v>54</v>
      </c>
      <c r="D218" s="15" t="s">
        <v>123</v>
      </c>
      <c r="E218" s="15" t="s">
        <v>660</v>
      </c>
      <c r="F218" s="15" t="s">
        <v>157</v>
      </c>
      <c r="G218" s="74">
        <f>G219</f>
        <v>0</v>
      </c>
      <c r="H218" s="74">
        <v>0</v>
      </c>
      <c r="I218" s="74">
        <v>0</v>
      </c>
      <c r="J218" s="1"/>
    </row>
    <row r="219" spans="1:20" ht="27.75" hidden="1" customHeight="1">
      <c r="A219" s="16" t="s">
        <v>178</v>
      </c>
      <c r="B219" s="49">
        <v>795</v>
      </c>
      <c r="C219" s="15" t="s">
        <v>54</v>
      </c>
      <c r="D219" s="15" t="s">
        <v>123</v>
      </c>
      <c r="E219" s="15" t="s">
        <v>660</v>
      </c>
      <c r="F219" s="15" t="s">
        <v>179</v>
      </c>
      <c r="G219" s="74">
        <f>'прил 5,'!G1720</f>
        <v>0</v>
      </c>
      <c r="H219" s="74">
        <v>0</v>
      </c>
      <c r="I219" s="74">
        <v>0</v>
      </c>
      <c r="J219" s="1"/>
    </row>
    <row r="220" spans="1:20" ht="78.75" hidden="1" customHeight="1">
      <c r="A220" s="16" t="s">
        <v>107</v>
      </c>
      <c r="B220" s="49">
        <v>795</v>
      </c>
      <c r="C220" s="15" t="s">
        <v>54</v>
      </c>
      <c r="D220" s="15" t="s">
        <v>123</v>
      </c>
      <c r="E220" s="15" t="s">
        <v>105</v>
      </c>
      <c r="F220" s="15"/>
      <c r="G220" s="74">
        <f>G221+G228+G238+G222+G241+G244+G250+G235</f>
        <v>0</v>
      </c>
      <c r="H220" s="74">
        <f>H221+H228+H238+H222+H241+H244</f>
        <v>0</v>
      </c>
      <c r="I220" s="74">
        <f>I221+I228+I238+I222+I241+I244</f>
        <v>0</v>
      </c>
    </row>
    <row r="221" spans="1:20" ht="47.25" hidden="1" customHeight="1">
      <c r="A221" s="16" t="s">
        <v>108</v>
      </c>
      <c r="B221" s="49">
        <v>795</v>
      </c>
      <c r="C221" s="15" t="s">
        <v>54</v>
      </c>
      <c r="D221" s="15" t="s">
        <v>123</v>
      </c>
      <c r="E221" s="15" t="s">
        <v>106</v>
      </c>
      <c r="F221" s="15"/>
      <c r="G221" s="74">
        <f>G224+G226</f>
        <v>0</v>
      </c>
      <c r="H221" s="74">
        <f t="shared" ref="H221:I221" si="57">H224+H226</f>
        <v>0</v>
      </c>
      <c r="I221" s="74">
        <f t="shared" si="57"/>
        <v>0</v>
      </c>
    </row>
    <row r="222" spans="1:20" s="18" customFormat="1" ht="15.75" hidden="1" customHeight="1">
      <c r="A222" s="16" t="s">
        <v>63</v>
      </c>
      <c r="B222" s="49">
        <v>795</v>
      </c>
      <c r="C222" s="15" t="s">
        <v>54</v>
      </c>
      <c r="D222" s="15" t="s">
        <v>123</v>
      </c>
      <c r="E222" s="15" t="s">
        <v>106</v>
      </c>
      <c r="F222" s="15" t="s">
        <v>64</v>
      </c>
      <c r="G222" s="74">
        <f>G223</f>
        <v>0</v>
      </c>
      <c r="H222" s="74">
        <v>0</v>
      </c>
      <c r="I222" s="74">
        <v>0</v>
      </c>
      <c r="J222" s="133"/>
      <c r="P222" s="17"/>
      <c r="Q222" s="17"/>
      <c r="R222" s="17"/>
      <c r="S222" s="17"/>
      <c r="T222" s="17"/>
    </row>
    <row r="223" spans="1:20" s="18" customFormat="1" ht="15.75" hidden="1" customHeight="1">
      <c r="A223" s="16" t="s">
        <v>180</v>
      </c>
      <c r="B223" s="49">
        <v>795</v>
      </c>
      <c r="C223" s="15" t="s">
        <v>54</v>
      </c>
      <c r="D223" s="15" t="s">
        <v>123</v>
      </c>
      <c r="E223" s="15" t="s">
        <v>106</v>
      </c>
      <c r="F223" s="15" t="s">
        <v>181</v>
      </c>
      <c r="G223" s="74">
        <f>'прил 5,'!G1724</f>
        <v>0</v>
      </c>
      <c r="H223" s="74">
        <v>0</v>
      </c>
      <c r="I223" s="74">
        <v>0</v>
      </c>
      <c r="J223" s="133"/>
      <c r="P223" s="17"/>
      <c r="Q223" s="17"/>
      <c r="R223" s="17"/>
      <c r="S223" s="17"/>
      <c r="T223" s="17"/>
    </row>
    <row r="224" spans="1:20" ht="16.5" hidden="1" customHeight="1">
      <c r="A224" s="16" t="s">
        <v>156</v>
      </c>
      <c r="B224" s="49">
        <v>795</v>
      </c>
      <c r="C224" s="15" t="s">
        <v>54</v>
      </c>
      <c r="D224" s="15" t="s">
        <v>123</v>
      </c>
      <c r="E224" s="15" t="s">
        <v>106</v>
      </c>
      <c r="F224" s="15" t="s">
        <v>157</v>
      </c>
      <c r="G224" s="74">
        <f>G225</f>
        <v>0</v>
      </c>
      <c r="H224" s="74">
        <f>H225</f>
        <v>0</v>
      </c>
      <c r="I224" s="74">
        <f>I225</f>
        <v>0</v>
      </c>
    </row>
    <row r="225" spans="1:20" ht="19.5" hidden="1" customHeight="1">
      <c r="A225" s="16" t="s">
        <v>178</v>
      </c>
      <c r="B225" s="49">
        <v>795</v>
      </c>
      <c r="C225" s="15" t="s">
        <v>54</v>
      </c>
      <c r="D225" s="15" t="s">
        <v>123</v>
      </c>
      <c r="E225" s="15" t="s">
        <v>106</v>
      </c>
      <c r="F225" s="15" t="s">
        <v>179</v>
      </c>
      <c r="G225" s="74">
        <f>'прил 5,'!G1726</f>
        <v>0</v>
      </c>
      <c r="H225" s="74">
        <f>'прил 5,'!H1726</f>
        <v>0</v>
      </c>
      <c r="I225" s="74">
        <f>'прил 5,'!I1726</f>
        <v>0</v>
      </c>
    </row>
    <row r="226" spans="1:20" ht="22.5" hidden="1" customHeight="1">
      <c r="A226" s="16" t="s">
        <v>324</v>
      </c>
      <c r="B226" s="49">
        <v>795</v>
      </c>
      <c r="C226" s="15" t="s">
        <v>54</v>
      </c>
      <c r="D226" s="15" t="s">
        <v>123</v>
      </c>
      <c r="E226" s="15" t="s">
        <v>106</v>
      </c>
      <c r="F226" s="15" t="s">
        <v>37</v>
      </c>
      <c r="G226" s="74">
        <f>G227</f>
        <v>0</v>
      </c>
      <c r="H226" s="74">
        <f>H227</f>
        <v>0</v>
      </c>
      <c r="I226" s="74">
        <f>I227</f>
        <v>0</v>
      </c>
      <c r="J226" s="1"/>
    </row>
    <row r="227" spans="1:20" ht="32.25" hidden="1" customHeight="1">
      <c r="A227" s="16" t="s">
        <v>38</v>
      </c>
      <c r="B227" s="49">
        <v>795</v>
      </c>
      <c r="C227" s="15" t="s">
        <v>54</v>
      </c>
      <c r="D227" s="15" t="s">
        <v>123</v>
      </c>
      <c r="E227" s="15" t="s">
        <v>106</v>
      </c>
      <c r="F227" s="15" t="s">
        <v>39</v>
      </c>
      <c r="G227" s="74">
        <f>'прил 5,'!G1728</f>
        <v>0</v>
      </c>
      <c r="H227" s="74">
        <f>'прил 5,'!H1728</f>
        <v>0</v>
      </c>
      <c r="I227" s="74">
        <f>'прил 5,'!I1728</f>
        <v>0</v>
      </c>
      <c r="J227" s="1"/>
    </row>
    <row r="228" spans="1:20" s="18" customFormat="1" ht="65.25" hidden="1" customHeight="1">
      <c r="A228" s="16" t="s">
        <v>527</v>
      </c>
      <c r="B228" s="49">
        <v>795</v>
      </c>
      <c r="C228" s="15" t="s">
        <v>54</v>
      </c>
      <c r="D228" s="15" t="s">
        <v>123</v>
      </c>
      <c r="E228" s="15" t="s">
        <v>46</v>
      </c>
      <c r="F228" s="15"/>
      <c r="G228" s="74">
        <f>G229+G233+G231</f>
        <v>0</v>
      </c>
      <c r="H228" s="27">
        <v>0</v>
      </c>
      <c r="I228" s="27">
        <v>0</v>
      </c>
      <c r="J228" s="133"/>
      <c r="P228" s="17"/>
      <c r="Q228" s="17"/>
      <c r="R228" s="17"/>
      <c r="S228" s="17"/>
      <c r="T228" s="17"/>
    </row>
    <row r="229" spans="1:20" s="18" customFormat="1" ht="15.75" hidden="1" customHeight="1">
      <c r="A229" s="16" t="s">
        <v>324</v>
      </c>
      <c r="B229" s="49">
        <v>795</v>
      </c>
      <c r="C229" s="15" t="s">
        <v>54</v>
      </c>
      <c r="D229" s="15" t="s">
        <v>123</v>
      </c>
      <c r="E229" s="15" t="s">
        <v>46</v>
      </c>
      <c r="F229" s="15" t="s">
        <v>37</v>
      </c>
      <c r="G229" s="74">
        <f>G230</f>
        <v>0</v>
      </c>
      <c r="H229" s="27">
        <v>0</v>
      </c>
      <c r="I229" s="27">
        <v>0</v>
      </c>
      <c r="J229" s="133"/>
      <c r="P229" s="17"/>
      <c r="Q229" s="17"/>
      <c r="R229" s="17"/>
      <c r="S229" s="17"/>
      <c r="T229" s="17"/>
    </row>
    <row r="230" spans="1:20" s="18" customFormat="1" ht="15.75" hidden="1" customHeight="1">
      <c r="A230" s="16" t="s">
        <v>38</v>
      </c>
      <c r="B230" s="49">
        <v>795</v>
      </c>
      <c r="C230" s="15" t="s">
        <v>54</v>
      </c>
      <c r="D230" s="15" t="s">
        <v>123</v>
      </c>
      <c r="E230" s="15" t="s">
        <v>46</v>
      </c>
      <c r="F230" s="15" t="s">
        <v>39</v>
      </c>
      <c r="G230" s="74">
        <f>'прил 5,'!G1731</f>
        <v>0</v>
      </c>
      <c r="H230" s="27">
        <v>0</v>
      </c>
      <c r="I230" s="27">
        <v>0</v>
      </c>
      <c r="J230" s="133"/>
      <c r="P230" s="17"/>
      <c r="Q230" s="17"/>
      <c r="R230" s="17"/>
      <c r="S230" s="17"/>
      <c r="T230" s="17"/>
    </row>
    <row r="231" spans="1:20" ht="22.5" hidden="1" customHeight="1">
      <c r="A231" s="16" t="s">
        <v>324</v>
      </c>
      <c r="B231" s="49">
        <v>795</v>
      </c>
      <c r="C231" s="15" t="s">
        <v>54</v>
      </c>
      <c r="D231" s="15" t="s">
        <v>123</v>
      </c>
      <c r="E231" s="15" t="s">
        <v>46</v>
      </c>
      <c r="F231" s="15" t="s">
        <v>37</v>
      </c>
      <c r="G231" s="74">
        <f>G232</f>
        <v>0</v>
      </c>
      <c r="H231" s="74">
        <v>0</v>
      </c>
      <c r="I231" s="74">
        <v>0</v>
      </c>
      <c r="J231" s="1"/>
    </row>
    <row r="232" spans="1:20" ht="16.5" hidden="1" customHeight="1">
      <c r="A232" s="16" t="s">
        <v>38</v>
      </c>
      <c r="B232" s="49">
        <v>795</v>
      </c>
      <c r="C232" s="15" t="s">
        <v>54</v>
      </c>
      <c r="D232" s="15" t="s">
        <v>123</v>
      </c>
      <c r="E232" s="15" t="s">
        <v>46</v>
      </c>
      <c r="F232" s="15" t="s">
        <v>39</v>
      </c>
      <c r="G232" s="74"/>
      <c r="H232" s="74"/>
      <c r="I232" s="74"/>
      <c r="J232" s="1"/>
    </row>
    <row r="233" spans="1:20" ht="22.5" hidden="1" customHeight="1">
      <c r="A233" s="16" t="s">
        <v>156</v>
      </c>
      <c r="B233" s="49">
        <v>795</v>
      </c>
      <c r="C233" s="15" t="s">
        <v>54</v>
      </c>
      <c r="D233" s="15" t="s">
        <v>123</v>
      </c>
      <c r="E233" s="15" t="s">
        <v>46</v>
      </c>
      <c r="F233" s="15" t="s">
        <v>157</v>
      </c>
      <c r="G233" s="74">
        <f>G234</f>
        <v>0</v>
      </c>
      <c r="H233" s="27">
        <v>0</v>
      </c>
      <c r="I233" s="27">
        <v>0</v>
      </c>
      <c r="J233" s="1"/>
    </row>
    <row r="234" spans="1:20" ht="16.5" hidden="1" customHeight="1">
      <c r="A234" s="16" t="s">
        <v>178</v>
      </c>
      <c r="B234" s="49">
        <v>795</v>
      </c>
      <c r="C234" s="15" t="s">
        <v>54</v>
      </c>
      <c r="D234" s="15" t="s">
        <v>123</v>
      </c>
      <c r="E234" s="15" t="s">
        <v>46</v>
      </c>
      <c r="F234" s="15" t="s">
        <v>179</v>
      </c>
      <c r="G234" s="74">
        <f>'прил 5,'!G1735</f>
        <v>0</v>
      </c>
      <c r="H234" s="27">
        <v>0</v>
      </c>
      <c r="I234" s="27">
        <v>0</v>
      </c>
      <c r="J234" s="1"/>
    </row>
    <row r="235" spans="1:20" ht="62.25" hidden="1" customHeight="1">
      <c r="A235" s="16" t="s">
        <v>714</v>
      </c>
      <c r="B235" s="49">
        <v>795</v>
      </c>
      <c r="C235" s="15" t="s">
        <v>54</v>
      </c>
      <c r="D235" s="15" t="s">
        <v>123</v>
      </c>
      <c r="E235" s="15" t="s">
        <v>713</v>
      </c>
      <c r="F235" s="15"/>
      <c r="G235" s="74">
        <f>G236</f>
        <v>0</v>
      </c>
      <c r="H235" s="74">
        <f t="shared" ref="H235:I235" si="58">H236+H238+H240</f>
        <v>0</v>
      </c>
      <c r="I235" s="74">
        <f t="shared" si="58"/>
        <v>0</v>
      </c>
      <c r="J235" s="1"/>
      <c r="L235" s="2">
        <f>I210+I215+I239</f>
        <v>0</v>
      </c>
    </row>
    <row r="236" spans="1:20" s="18" customFormat="1" ht="15.75" hidden="1" customHeight="1">
      <c r="A236" s="16" t="s">
        <v>324</v>
      </c>
      <c r="B236" s="49">
        <v>795</v>
      </c>
      <c r="C236" s="15" t="s">
        <v>54</v>
      </c>
      <c r="D236" s="15" t="s">
        <v>123</v>
      </c>
      <c r="E236" s="15" t="s">
        <v>713</v>
      </c>
      <c r="F236" s="15" t="s">
        <v>37</v>
      </c>
      <c r="G236" s="74">
        <f>G237</f>
        <v>0</v>
      </c>
      <c r="H236" s="136">
        <v>0</v>
      </c>
      <c r="I236" s="136">
        <v>0</v>
      </c>
      <c r="J236" s="133"/>
      <c r="P236" s="17"/>
      <c r="Q236" s="17"/>
      <c r="R236" s="17"/>
      <c r="S236" s="17"/>
      <c r="T236" s="17"/>
    </row>
    <row r="237" spans="1:20" s="18" customFormat="1" ht="35.25" hidden="1" customHeight="1">
      <c r="A237" s="16" t="s">
        <v>38</v>
      </c>
      <c r="B237" s="49">
        <v>795</v>
      </c>
      <c r="C237" s="15" t="s">
        <v>54</v>
      </c>
      <c r="D237" s="15" t="s">
        <v>123</v>
      </c>
      <c r="E237" s="15" t="s">
        <v>713</v>
      </c>
      <c r="F237" s="15" t="s">
        <v>39</v>
      </c>
      <c r="G237" s="74"/>
      <c r="H237" s="136"/>
      <c r="I237" s="136"/>
      <c r="J237" s="133"/>
      <c r="P237" s="17"/>
      <c r="Q237" s="17"/>
      <c r="R237" s="17"/>
      <c r="S237" s="17"/>
      <c r="T237" s="17"/>
    </row>
    <row r="238" spans="1:20" ht="68.25" hidden="1" customHeight="1">
      <c r="A238" s="16" t="s">
        <v>423</v>
      </c>
      <c r="B238" s="49">
        <v>795</v>
      </c>
      <c r="C238" s="15" t="s">
        <v>54</v>
      </c>
      <c r="D238" s="15" t="s">
        <v>123</v>
      </c>
      <c r="E238" s="15" t="s">
        <v>10</v>
      </c>
      <c r="F238" s="15"/>
      <c r="G238" s="74">
        <f>G239</f>
        <v>0</v>
      </c>
      <c r="H238" s="27">
        <v>0</v>
      </c>
      <c r="I238" s="27">
        <v>0</v>
      </c>
      <c r="J238" s="1"/>
    </row>
    <row r="239" spans="1:20" ht="22.5" hidden="1" customHeight="1">
      <c r="A239" s="16" t="s">
        <v>156</v>
      </c>
      <c r="B239" s="49">
        <v>795</v>
      </c>
      <c r="C239" s="15" t="s">
        <v>54</v>
      </c>
      <c r="D239" s="15" t="s">
        <v>123</v>
      </c>
      <c r="E239" s="15" t="s">
        <v>10</v>
      </c>
      <c r="F239" s="15" t="s">
        <v>157</v>
      </c>
      <c r="G239" s="74">
        <f>G240</f>
        <v>0</v>
      </c>
      <c r="H239" s="27">
        <v>0</v>
      </c>
      <c r="I239" s="27">
        <v>0</v>
      </c>
      <c r="J239" s="1"/>
    </row>
    <row r="240" spans="1:20" ht="16.5" hidden="1" customHeight="1">
      <c r="A240" s="16" t="s">
        <v>178</v>
      </c>
      <c r="B240" s="49">
        <v>795</v>
      </c>
      <c r="C240" s="15" t="s">
        <v>54</v>
      </c>
      <c r="D240" s="15" t="s">
        <v>123</v>
      </c>
      <c r="E240" s="15" t="s">
        <v>10</v>
      </c>
      <c r="F240" s="15" t="s">
        <v>179</v>
      </c>
      <c r="G240" s="74">
        <f>'прил 5,'!G1741</f>
        <v>0</v>
      </c>
      <c r="H240" s="27">
        <v>0</v>
      </c>
      <c r="I240" s="27">
        <v>0</v>
      </c>
      <c r="J240" s="1"/>
    </row>
    <row r="241" spans="1:20" ht="77.25" hidden="1" customHeight="1">
      <c r="A241" s="16" t="s">
        <v>592</v>
      </c>
      <c r="B241" s="49">
        <v>795</v>
      </c>
      <c r="C241" s="15" t="s">
        <v>54</v>
      </c>
      <c r="D241" s="15" t="s">
        <v>123</v>
      </c>
      <c r="E241" s="15" t="s">
        <v>591</v>
      </c>
      <c r="F241" s="15"/>
      <c r="G241" s="74">
        <f>G242</f>
        <v>0</v>
      </c>
      <c r="H241" s="27">
        <v>0</v>
      </c>
      <c r="I241" s="27">
        <v>0</v>
      </c>
      <c r="J241" s="1"/>
    </row>
    <row r="242" spans="1:20" ht="22.5" hidden="1" customHeight="1">
      <c r="A242" s="16" t="s">
        <v>156</v>
      </c>
      <c r="B242" s="49">
        <v>795</v>
      </c>
      <c r="C242" s="15" t="s">
        <v>54</v>
      </c>
      <c r="D242" s="15" t="s">
        <v>123</v>
      </c>
      <c r="E242" s="15" t="s">
        <v>591</v>
      </c>
      <c r="F242" s="15" t="s">
        <v>157</v>
      </c>
      <c r="G242" s="74">
        <f>G243</f>
        <v>0</v>
      </c>
      <c r="H242" s="27">
        <v>0</v>
      </c>
      <c r="I242" s="27">
        <v>0</v>
      </c>
      <c r="J242" s="1"/>
    </row>
    <row r="243" spans="1:20" ht="16.5" hidden="1" customHeight="1">
      <c r="A243" s="16" t="s">
        <v>170</v>
      </c>
      <c r="B243" s="49">
        <v>795</v>
      </c>
      <c r="C243" s="15" t="s">
        <v>54</v>
      </c>
      <c r="D243" s="15" t="s">
        <v>123</v>
      </c>
      <c r="E243" s="15" t="s">
        <v>591</v>
      </c>
      <c r="F243" s="15" t="s">
        <v>171</v>
      </c>
      <c r="G243" s="74"/>
      <c r="H243" s="27">
        <v>0</v>
      </c>
      <c r="I243" s="27">
        <v>0</v>
      </c>
      <c r="J243" s="1"/>
    </row>
    <row r="244" spans="1:20" ht="48" hidden="1" customHeight="1">
      <c r="A244" s="16" t="s">
        <v>607</v>
      </c>
      <c r="B244" s="49">
        <v>795</v>
      </c>
      <c r="C244" s="15" t="s">
        <v>54</v>
      </c>
      <c r="D244" s="15" t="s">
        <v>123</v>
      </c>
      <c r="E244" s="88" t="s">
        <v>606</v>
      </c>
      <c r="F244" s="15"/>
      <c r="G244" s="74">
        <f>G245</f>
        <v>0</v>
      </c>
      <c r="H244" s="74">
        <v>0</v>
      </c>
      <c r="I244" s="74">
        <v>0</v>
      </c>
      <c r="J244" s="1"/>
    </row>
    <row r="245" spans="1:20" ht="22.5" hidden="1" customHeight="1">
      <c r="A245" s="16" t="s">
        <v>156</v>
      </c>
      <c r="B245" s="49">
        <v>795</v>
      </c>
      <c r="C245" s="15" t="s">
        <v>54</v>
      </c>
      <c r="D245" s="15" t="s">
        <v>123</v>
      </c>
      <c r="E245" s="15" t="s">
        <v>606</v>
      </c>
      <c r="F245" s="15" t="s">
        <v>157</v>
      </c>
      <c r="G245" s="74">
        <f>G246</f>
        <v>0</v>
      </c>
      <c r="H245" s="74">
        <v>0</v>
      </c>
      <c r="I245" s="74">
        <v>0</v>
      </c>
      <c r="J245" s="1"/>
    </row>
    <row r="246" spans="1:20" ht="16.5" hidden="1" customHeight="1">
      <c r="A246" s="16" t="s">
        <v>170</v>
      </c>
      <c r="B246" s="49">
        <v>795</v>
      </c>
      <c r="C246" s="15" t="s">
        <v>54</v>
      </c>
      <c r="D246" s="15" t="s">
        <v>123</v>
      </c>
      <c r="E246" s="15" t="s">
        <v>606</v>
      </c>
      <c r="F246" s="15" t="s">
        <v>171</v>
      </c>
      <c r="G246" s="74"/>
      <c r="H246" s="74">
        <v>0</v>
      </c>
      <c r="I246" s="74">
        <v>0</v>
      </c>
      <c r="J246" s="1"/>
    </row>
    <row r="247" spans="1:20" ht="63" hidden="1" customHeight="1">
      <c r="A247" s="16" t="s">
        <v>659</v>
      </c>
      <c r="B247" s="49">
        <v>795</v>
      </c>
      <c r="C247" s="15" t="s">
        <v>54</v>
      </c>
      <c r="D247" s="15" t="s">
        <v>123</v>
      </c>
      <c r="E247" s="15" t="s">
        <v>300</v>
      </c>
      <c r="F247" s="15"/>
      <c r="G247" s="74">
        <f>G248</f>
        <v>0</v>
      </c>
      <c r="H247" s="74"/>
      <c r="I247" s="74"/>
      <c r="J247" s="1"/>
    </row>
    <row r="248" spans="1:20" ht="16.5" hidden="1" customHeight="1">
      <c r="A248" s="16" t="s">
        <v>324</v>
      </c>
      <c r="B248" s="49">
        <v>795</v>
      </c>
      <c r="C248" s="15" t="s">
        <v>54</v>
      </c>
      <c r="D248" s="15" t="s">
        <v>123</v>
      </c>
      <c r="E248" s="15" t="s">
        <v>300</v>
      </c>
      <c r="F248" s="15" t="s">
        <v>37</v>
      </c>
      <c r="G248" s="74">
        <f>G249</f>
        <v>0</v>
      </c>
      <c r="H248" s="74"/>
      <c r="I248" s="74"/>
      <c r="J248" s="1"/>
    </row>
    <row r="249" spans="1:20" ht="28.5" hidden="1" customHeight="1">
      <c r="A249" s="16" t="s">
        <v>38</v>
      </c>
      <c r="B249" s="49">
        <v>795</v>
      </c>
      <c r="C249" s="15" t="s">
        <v>54</v>
      </c>
      <c r="D249" s="15" t="s">
        <v>123</v>
      </c>
      <c r="E249" s="15" t="s">
        <v>300</v>
      </c>
      <c r="F249" s="15" t="s">
        <v>39</v>
      </c>
      <c r="G249" s="74">
        <f>'прил 5,'!G1744</f>
        <v>0</v>
      </c>
      <c r="H249" s="74"/>
      <c r="I249" s="74"/>
      <c r="J249" s="1"/>
    </row>
    <row r="250" spans="1:20" s="18" customFormat="1" ht="76.5" hidden="1" customHeight="1">
      <c r="A250" s="50" t="s">
        <v>669</v>
      </c>
      <c r="B250" s="49">
        <v>795</v>
      </c>
      <c r="C250" s="15" t="s">
        <v>54</v>
      </c>
      <c r="D250" s="15" t="s">
        <v>123</v>
      </c>
      <c r="E250" s="15" t="s">
        <v>704</v>
      </c>
      <c r="F250" s="15"/>
      <c r="G250" s="74">
        <f t="shared" ref="G250:I251" si="59">G251</f>
        <v>0</v>
      </c>
      <c r="H250" s="74">
        <f t="shared" si="59"/>
        <v>0</v>
      </c>
      <c r="I250" s="74">
        <f t="shared" si="59"/>
        <v>0</v>
      </c>
      <c r="P250" s="17"/>
      <c r="Q250" s="17"/>
      <c r="R250" s="17"/>
      <c r="S250" s="17"/>
      <c r="T250" s="17"/>
    </row>
    <row r="251" spans="1:20" s="18" customFormat="1" ht="15" hidden="1" customHeight="1">
      <c r="A251" s="16" t="s">
        <v>324</v>
      </c>
      <c r="B251" s="49">
        <v>795</v>
      </c>
      <c r="C251" s="15" t="s">
        <v>54</v>
      </c>
      <c r="D251" s="15" t="s">
        <v>123</v>
      </c>
      <c r="E251" s="15" t="s">
        <v>704</v>
      </c>
      <c r="F251" s="15" t="s">
        <v>37</v>
      </c>
      <c r="G251" s="74">
        <f t="shared" si="59"/>
        <v>0</v>
      </c>
      <c r="H251" s="74">
        <f t="shared" si="59"/>
        <v>0</v>
      </c>
      <c r="I251" s="74">
        <f t="shared" si="59"/>
        <v>0</v>
      </c>
      <c r="P251" s="17"/>
      <c r="Q251" s="17"/>
      <c r="R251" s="17"/>
      <c r="S251" s="17"/>
      <c r="T251" s="17"/>
    </row>
    <row r="252" spans="1:20" s="18" customFormat="1" ht="32.25" hidden="1" customHeight="1">
      <c r="A252" s="16" t="s">
        <v>38</v>
      </c>
      <c r="B252" s="49">
        <v>795</v>
      </c>
      <c r="C252" s="15" t="s">
        <v>54</v>
      </c>
      <c r="D252" s="15" t="s">
        <v>123</v>
      </c>
      <c r="E252" s="15" t="s">
        <v>704</v>
      </c>
      <c r="F252" s="15" t="s">
        <v>39</v>
      </c>
      <c r="G252" s="74">
        <f>'прил 5,'!G1747</f>
        <v>0</v>
      </c>
      <c r="H252" s="74">
        <v>0</v>
      </c>
      <c r="I252" s="74">
        <v>0</v>
      </c>
      <c r="J252" s="18" t="s">
        <v>466</v>
      </c>
      <c r="L252" s="18">
        <v>26808448</v>
      </c>
      <c r="P252" s="17"/>
      <c r="Q252" s="17"/>
      <c r="R252" s="17"/>
      <c r="S252" s="17"/>
      <c r="T252" s="17"/>
    </row>
    <row r="253" spans="1:20" ht="87" hidden="1" customHeight="1">
      <c r="A253" s="16" t="s">
        <v>674</v>
      </c>
      <c r="B253" s="49">
        <v>795</v>
      </c>
      <c r="C253" s="15" t="s">
        <v>54</v>
      </c>
      <c r="D253" s="15" t="s">
        <v>123</v>
      </c>
      <c r="E253" s="15" t="s">
        <v>11</v>
      </c>
      <c r="F253" s="15"/>
      <c r="G253" s="74">
        <f>G254+G257+G260</f>
        <v>0</v>
      </c>
      <c r="H253" s="74">
        <f t="shared" ref="H253:I253" si="60">H254+H257+H260</f>
        <v>0</v>
      </c>
      <c r="I253" s="74">
        <f t="shared" si="60"/>
        <v>0</v>
      </c>
      <c r="J253" s="1"/>
    </row>
    <row r="254" spans="1:20" ht="91.5" hidden="1" customHeight="1">
      <c r="A254" s="16" t="s">
        <v>623</v>
      </c>
      <c r="B254" s="49">
        <v>795</v>
      </c>
      <c r="C254" s="15" t="s">
        <v>54</v>
      </c>
      <c r="D254" s="15" t="s">
        <v>123</v>
      </c>
      <c r="E254" s="15" t="s">
        <v>622</v>
      </c>
      <c r="F254" s="15"/>
      <c r="G254" s="74">
        <f>G255</f>
        <v>0</v>
      </c>
      <c r="H254" s="74">
        <v>0</v>
      </c>
      <c r="I254" s="74">
        <v>0</v>
      </c>
      <c r="J254" s="1"/>
    </row>
    <row r="255" spans="1:20" ht="22.5" hidden="1" customHeight="1">
      <c r="A255" s="16" t="s">
        <v>156</v>
      </c>
      <c r="B255" s="49">
        <v>795</v>
      </c>
      <c r="C255" s="15" t="s">
        <v>54</v>
      </c>
      <c r="D255" s="15" t="s">
        <v>123</v>
      </c>
      <c r="E255" s="15" t="s">
        <v>622</v>
      </c>
      <c r="F255" s="15" t="s">
        <v>157</v>
      </c>
      <c r="G255" s="74">
        <f>G256</f>
        <v>0</v>
      </c>
      <c r="H255" s="74">
        <v>0</v>
      </c>
      <c r="I255" s="74">
        <v>0</v>
      </c>
      <c r="J255" s="1"/>
    </row>
    <row r="256" spans="1:20" ht="16.5" hidden="1" customHeight="1">
      <c r="A256" s="16" t="s">
        <v>170</v>
      </c>
      <c r="B256" s="49">
        <v>795</v>
      </c>
      <c r="C256" s="15" t="s">
        <v>54</v>
      </c>
      <c r="D256" s="15" t="s">
        <v>123</v>
      </c>
      <c r="E256" s="15" t="s">
        <v>622</v>
      </c>
      <c r="F256" s="15" t="s">
        <v>171</v>
      </c>
      <c r="G256" s="74"/>
      <c r="H256" s="74">
        <v>0</v>
      </c>
      <c r="I256" s="74">
        <v>0</v>
      </c>
      <c r="J256" s="1"/>
    </row>
    <row r="257" spans="1:20" ht="48" hidden="1" customHeight="1">
      <c r="A257" s="16" t="s">
        <v>607</v>
      </c>
      <c r="B257" s="49">
        <v>795</v>
      </c>
      <c r="C257" s="15" t="s">
        <v>54</v>
      </c>
      <c r="D257" s="15" t="s">
        <v>123</v>
      </c>
      <c r="E257" s="15" t="s">
        <v>407</v>
      </c>
      <c r="F257" s="15"/>
      <c r="G257" s="74">
        <f>G258</f>
        <v>0</v>
      </c>
      <c r="H257" s="74">
        <v>0</v>
      </c>
      <c r="I257" s="74">
        <v>0</v>
      </c>
      <c r="J257" s="1"/>
    </row>
    <row r="258" spans="1:20" ht="22.5" hidden="1" customHeight="1">
      <c r="A258" s="16" t="s">
        <v>156</v>
      </c>
      <c r="B258" s="49">
        <v>795</v>
      </c>
      <c r="C258" s="15" t="s">
        <v>54</v>
      </c>
      <c r="D258" s="15" t="s">
        <v>123</v>
      </c>
      <c r="E258" s="15" t="s">
        <v>407</v>
      </c>
      <c r="F258" s="15" t="s">
        <v>157</v>
      </c>
      <c r="G258" s="74">
        <f>G259</f>
        <v>0</v>
      </c>
      <c r="H258" s="74">
        <v>0</v>
      </c>
      <c r="I258" s="74">
        <v>0</v>
      </c>
      <c r="J258" s="1"/>
    </row>
    <row r="259" spans="1:20" ht="16.5" hidden="1" customHeight="1">
      <c r="A259" s="16" t="s">
        <v>170</v>
      </c>
      <c r="B259" s="49">
        <v>795</v>
      </c>
      <c r="C259" s="15" t="s">
        <v>54</v>
      </c>
      <c r="D259" s="15" t="s">
        <v>123</v>
      </c>
      <c r="E259" s="15" t="s">
        <v>407</v>
      </c>
      <c r="F259" s="15" t="s">
        <v>171</v>
      </c>
      <c r="G259" s="74"/>
      <c r="H259" s="74">
        <v>0</v>
      </c>
      <c r="I259" s="74">
        <v>0</v>
      </c>
      <c r="J259" s="1"/>
    </row>
    <row r="260" spans="1:20" s="18" customFormat="1" ht="96" hidden="1" customHeight="1">
      <c r="A260" s="84" t="s">
        <v>675</v>
      </c>
      <c r="B260" s="49">
        <v>795</v>
      </c>
      <c r="C260" s="15" t="s">
        <v>54</v>
      </c>
      <c r="D260" s="15" t="s">
        <v>123</v>
      </c>
      <c r="E260" s="15" t="s">
        <v>624</v>
      </c>
      <c r="F260" s="15"/>
      <c r="G260" s="74">
        <f>G261+G263</f>
        <v>0</v>
      </c>
      <c r="H260" s="74">
        <f>H263+H261</f>
        <v>0</v>
      </c>
      <c r="I260" s="74">
        <f>I263+I261</f>
        <v>0</v>
      </c>
      <c r="P260" s="17"/>
      <c r="Q260" s="17"/>
      <c r="R260" s="17"/>
      <c r="S260" s="17"/>
      <c r="T260" s="17"/>
    </row>
    <row r="261" spans="1:20" s="18" customFormat="1" ht="24.75" hidden="1" customHeight="1">
      <c r="A261" s="16" t="s">
        <v>324</v>
      </c>
      <c r="B261" s="49">
        <v>795</v>
      </c>
      <c r="C261" s="15" t="s">
        <v>54</v>
      </c>
      <c r="D261" s="15" t="s">
        <v>123</v>
      </c>
      <c r="E261" s="15" t="s">
        <v>624</v>
      </c>
      <c r="F261" s="15" t="s">
        <v>37</v>
      </c>
      <c r="G261" s="74">
        <f t="shared" ref="G261:I261" si="61">G262</f>
        <v>0</v>
      </c>
      <c r="H261" s="74">
        <f t="shared" si="61"/>
        <v>0</v>
      </c>
      <c r="I261" s="74">
        <f t="shared" si="61"/>
        <v>0</v>
      </c>
      <c r="P261" s="17"/>
      <c r="Q261" s="17"/>
      <c r="R261" s="17"/>
      <c r="S261" s="17"/>
      <c r="T261" s="17"/>
    </row>
    <row r="262" spans="1:20" s="18" customFormat="1" ht="30.75" hidden="1" customHeight="1">
      <c r="A262" s="16" t="s">
        <v>38</v>
      </c>
      <c r="B262" s="49">
        <v>795</v>
      </c>
      <c r="C262" s="15" t="s">
        <v>54</v>
      </c>
      <c r="D262" s="15" t="s">
        <v>123</v>
      </c>
      <c r="E262" s="15" t="s">
        <v>624</v>
      </c>
      <c r="F262" s="15" t="s">
        <v>39</v>
      </c>
      <c r="G262" s="74"/>
      <c r="H262" s="74"/>
      <c r="I262" s="74"/>
      <c r="P262" s="17"/>
      <c r="Q262" s="17"/>
      <c r="R262" s="17"/>
      <c r="S262" s="17"/>
      <c r="T262" s="17"/>
    </row>
    <row r="263" spans="1:20" s="105" customFormat="1" ht="22.5" hidden="1" customHeight="1">
      <c r="A263" s="86" t="s">
        <v>156</v>
      </c>
      <c r="B263" s="87">
        <v>795</v>
      </c>
      <c r="C263" s="88" t="s">
        <v>54</v>
      </c>
      <c r="D263" s="88" t="s">
        <v>123</v>
      </c>
      <c r="E263" s="88" t="s">
        <v>624</v>
      </c>
      <c r="F263" s="88" t="s">
        <v>157</v>
      </c>
      <c r="G263" s="102">
        <f>G264</f>
        <v>0</v>
      </c>
      <c r="H263" s="102">
        <f t="shared" ref="H263:I263" si="62">H264</f>
        <v>0</v>
      </c>
      <c r="I263" s="102">
        <f t="shared" si="62"/>
        <v>0</v>
      </c>
      <c r="P263" s="152"/>
      <c r="Q263" s="152"/>
      <c r="R263" s="152"/>
      <c r="S263" s="152"/>
      <c r="T263" s="152"/>
    </row>
    <row r="264" spans="1:20" s="105" customFormat="1" ht="16.5" hidden="1" customHeight="1">
      <c r="A264" s="86" t="s">
        <v>178</v>
      </c>
      <c r="B264" s="87">
        <v>795</v>
      </c>
      <c r="C264" s="88" t="s">
        <v>54</v>
      </c>
      <c r="D264" s="88" t="s">
        <v>123</v>
      </c>
      <c r="E264" s="88" t="s">
        <v>624</v>
      </c>
      <c r="F264" s="88" t="s">
        <v>179</v>
      </c>
      <c r="G264" s="102">
        <f>'прил 5,'!G1759</f>
        <v>0</v>
      </c>
      <c r="H264" s="154">
        <f>'прил 5,'!H1759</f>
        <v>0</v>
      </c>
      <c r="I264" s="154">
        <f>'прил 5,'!I1759</f>
        <v>0</v>
      </c>
      <c r="P264" s="152"/>
      <c r="Q264" s="152"/>
      <c r="R264" s="152"/>
      <c r="S264" s="152"/>
      <c r="T264" s="152"/>
    </row>
    <row r="265" spans="1:20" s="18" customFormat="1" ht="86.25" customHeight="1">
      <c r="A265" s="16" t="s">
        <v>1002</v>
      </c>
      <c r="B265" s="14">
        <v>793</v>
      </c>
      <c r="C265" s="15" t="s">
        <v>54</v>
      </c>
      <c r="D265" s="15" t="s">
        <v>123</v>
      </c>
      <c r="E265" s="15" t="s">
        <v>1001</v>
      </c>
      <c r="F265" s="15"/>
      <c r="G265" s="74">
        <f>G266</f>
        <v>527146.93999999994</v>
      </c>
      <c r="H265" s="74">
        <f t="shared" ref="H265:I265" si="63">H266+H271</f>
        <v>0</v>
      </c>
      <c r="I265" s="74">
        <f t="shared" si="63"/>
        <v>0</v>
      </c>
      <c r="J265" s="208"/>
      <c r="K265" s="216"/>
      <c r="L265" s="216"/>
      <c r="M265" s="216"/>
      <c r="N265" s="216"/>
      <c r="O265" s="216"/>
      <c r="P265" s="216"/>
      <c r="Q265" s="216"/>
      <c r="R265" s="216"/>
    </row>
    <row r="266" spans="1:20" s="18" customFormat="1" ht="76.5" customHeight="1">
      <c r="A266" s="16" t="s">
        <v>1002</v>
      </c>
      <c r="B266" s="14">
        <v>793</v>
      </c>
      <c r="C266" s="15" t="s">
        <v>54</v>
      </c>
      <c r="D266" s="15" t="s">
        <v>123</v>
      </c>
      <c r="E266" s="15" t="s">
        <v>1005</v>
      </c>
      <c r="F266" s="15"/>
      <c r="G266" s="74">
        <f>G267+G269</f>
        <v>527146.93999999994</v>
      </c>
      <c r="H266" s="74">
        <f t="shared" ref="G266:I269" si="64">H267</f>
        <v>0</v>
      </c>
      <c r="I266" s="74">
        <f t="shared" si="64"/>
        <v>0</v>
      </c>
      <c r="J266" s="208"/>
      <c r="K266" s="216"/>
      <c r="L266" s="216"/>
      <c r="M266" s="216"/>
      <c r="N266" s="216"/>
      <c r="O266" s="216"/>
      <c r="P266" s="216"/>
      <c r="Q266" s="216"/>
      <c r="R266" s="216"/>
    </row>
    <row r="267" spans="1:20" s="18" customFormat="1" ht="15" customHeight="1">
      <c r="A267" s="16" t="s">
        <v>156</v>
      </c>
      <c r="B267" s="14">
        <v>793</v>
      </c>
      <c r="C267" s="15" t="s">
        <v>54</v>
      </c>
      <c r="D267" s="15" t="s">
        <v>123</v>
      </c>
      <c r="E267" s="15" t="s">
        <v>1005</v>
      </c>
      <c r="F267" s="15" t="s">
        <v>157</v>
      </c>
      <c r="G267" s="74">
        <f t="shared" si="64"/>
        <v>78240.87</v>
      </c>
      <c r="H267" s="74">
        <f t="shared" si="64"/>
        <v>0</v>
      </c>
      <c r="I267" s="74">
        <f t="shared" si="64"/>
        <v>0</v>
      </c>
      <c r="J267" s="208"/>
      <c r="K267" s="216"/>
      <c r="L267" s="216"/>
      <c r="M267" s="216"/>
      <c r="N267" s="216"/>
      <c r="O267" s="216"/>
      <c r="P267" s="216"/>
      <c r="Q267" s="216"/>
      <c r="R267" s="216"/>
    </row>
    <row r="268" spans="1:20" s="18" customFormat="1" ht="32.25" customHeight="1">
      <c r="A268" s="16" t="s">
        <v>178</v>
      </c>
      <c r="B268" s="14">
        <v>793</v>
      </c>
      <c r="C268" s="15" t="s">
        <v>54</v>
      </c>
      <c r="D268" s="15" t="s">
        <v>123</v>
      </c>
      <c r="E268" s="15" t="s">
        <v>1005</v>
      </c>
      <c r="F268" s="15" t="s">
        <v>179</v>
      </c>
      <c r="G268" s="74">
        <v>78240.87</v>
      </c>
      <c r="H268" s="74"/>
      <c r="I268" s="74"/>
      <c r="J268" s="208"/>
      <c r="K268" s="216"/>
      <c r="L268" s="216"/>
      <c r="M268" s="216"/>
      <c r="N268" s="216"/>
      <c r="O268" s="216"/>
      <c r="P268" s="216"/>
      <c r="Q268" s="216"/>
      <c r="R268" s="216"/>
    </row>
    <row r="269" spans="1:20" s="18" customFormat="1" ht="15" customHeight="1">
      <c r="A269" s="16" t="s">
        <v>324</v>
      </c>
      <c r="B269" s="14">
        <v>793</v>
      </c>
      <c r="C269" s="15" t="s">
        <v>54</v>
      </c>
      <c r="D269" s="15" t="s">
        <v>123</v>
      </c>
      <c r="E269" s="15" t="s">
        <v>1005</v>
      </c>
      <c r="F269" s="15" t="s">
        <v>37</v>
      </c>
      <c r="G269" s="74">
        <f t="shared" si="64"/>
        <v>448906.07</v>
      </c>
      <c r="H269" s="74">
        <f t="shared" si="64"/>
        <v>0</v>
      </c>
      <c r="I269" s="74">
        <f t="shared" si="64"/>
        <v>0</v>
      </c>
      <c r="J269" s="208"/>
      <c r="K269" s="216"/>
      <c r="L269" s="216"/>
      <c r="M269" s="216"/>
      <c r="N269" s="216"/>
      <c r="O269" s="216"/>
      <c r="P269" s="216"/>
      <c r="Q269" s="216"/>
      <c r="R269" s="216"/>
    </row>
    <row r="270" spans="1:20" s="18" customFormat="1" ht="32.25" customHeight="1">
      <c r="A270" s="16" t="s">
        <v>38</v>
      </c>
      <c r="B270" s="14">
        <v>793</v>
      </c>
      <c r="C270" s="15" t="s">
        <v>54</v>
      </c>
      <c r="D270" s="15" t="s">
        <v>123</v>
      </c>
      <c r="E270" s="15" t="s">
        <v>1005</v>
      </c>
      <c r="F270" s="15" t="s">
        <v>39</v>
      </c>
      <c r="G270" s="74">
        <v>448906.07</v>
      </c>
      <c r="H270" s="74">
        <v>0</v>
      </c>
      <c r="I270" s="74">
        <v>0</v>
      </c>
      <c r="J270" s="208"/>
      <c r="K270" s="216"/>
      <c r="L270" s="216"/>
      <c r="M270" s="216"/>
      <c r="N270" s="216"/>
      <c r="O270" s="216"/>
      <c r="P270" s="216"/>
      <c r="Q270" s="216"/>
      <c r="R270" s="216"/>
    </row>
    <row r="271" spans="1:20" s="18" customFormat="1" ht="86.25" customHeight="1">
      <c r="A271" s="16" t="s">
        <v>1003</v>
      </c>
      <c r="B271" s="14">
        <v>793</v>
      </c>
      <c r="C271" s="15" t="s">
        <v>54</v>
      </c>
      <c r="D271" s="15" t="s">
        <v>123</v>
      </c>
      <c r="E271" s="15" t="s">
        <v>11</v>
      </c>
      <c r="F271" s="15"/>
      <c r="G271" s="74">
        <f>G272</f>
        <v>1024610.61</v>
      </c>
      <c r="H271" s="74">
        <f t="shared" ref="H271:I271" si="65">H272</f>
        <v>0</v>
      </c>
      <c r="I271" s="74">
        <f t="shared" si="65"/>
        <v>0</v>
      </c>
      <c r="J271" s="208"/>
      <c r="K271" s="216"/>
      <c r="L271" s="216"/>
      <c r="M271" s="216"/>
      <c r="N271" s="216"/>
      <c r="O271" s="216"/>
      <c r="P271" s="216"/>
      <c r="Q271" s="216"/>
      <c r="R271" s="216"/>
    </row>
    <row r="272" spans="1:20" s="18" customFormat="1" ht="76.5" customHeight="1">
      <c r="A272" s="16" t="s">
        <v>1003</v>
      </c>
      <c r="B272" s="14">
        <v>793</v>
      </c>
      <c r="C272" s="15" t="s">
        <v>54</v>
      </c>
      <c r="D272" s="15" t="s">
        <v>123</v>
      </c>
      <c r="E272" s="15" t="s">
        <v>1004</v>
      </c>
      <c r="F272" s="15"/>
      <c r="G272" s="74">
        <f>G274+G276</f>
        <v>1024610.61</v>
      </c>
      <c r="H272" s="74">
        <f t="shared" ref="G272:I273" si="66">H273</f>
        <v>0</v>
      </c>
      <c r="I272" s="74">
        <f t="shared" si="66"/>
        <v>0</v>
      </c>
      <c r="J272" s="208"/>
      <c r="K272" s="216"/>
      <c r="L272" s="216"/>
      <c r="M272" s="216"/>
      <c r="N272" s="216"/>
      <c r="O272" s="216"/>
      <c r="P272" s="216"/>
      <c r="Q272" s="216"/>
      <c r="R272" s="216"/>
    </row>
    <row r="273" spans="1:18" s="18" customFormat="1" ht="15" customHeight="1">
      <c r="A273" s="16" t="s">
        <v>156</v>
      </c>
      <c r="B273" s="14">
        <v>793</v>
      </c>
      <c r="C273" s="15" t="s">
        <v>54</v>
      </c>
      <c r="D273" s="15" t="s">
        <v>123</v>
      </c>
      <c r="E273" s="15" t="s">
        <v>1004</v>
      </c>
      <c r="F273" s="15" t="s">
        <v>157</v>
      </c>
      <c r="G273" s="74">
        <f t="shared" si="66"/>
        <v>427365.25</v>
      </c>
      <c r="H273" s="74">
        <f t="shared" si="66"/>
        <v>0</v>
      </c>
      <c r="I273" s="74">
        <f t="shared" si="66"/>
        <v>0</v>
      </c>
      <c r="J273" s="208"/>
      <c r="K273" s="216"/>
      <c r="L273" s="216"/>
      <c r="M273" s="216"/>
      <c r="N273" s="216"/>
      <c r="O273" s="216"/>
      <c r="P273" s="216"/>
      <c r="Q273" s="216"/>
      <c r="R273" s="216"/>
    </row>
    <row r="274" spans="1:18" s="18" customFormat="1" ht="32.25" customHeight="1">
      <c r="A274" s="16" t="s">
        <v>178</v>
      </c>
      <c r="B274" s="14">
        <v>793</v>
      </c>
      <c r="C274" s="15" t="s">
        <v>54</v>
      </c>
      <c r="D274" s="15" t="s">
        <v>123</v>
      </c>
      <c r="E274" s="15" t="s">
        <v>1004</v>
      </c>
      <c r="F274" s="15" t="s">
        <v>179</v>
      </c>
      <c r="G274" s="74">
        <v>427365.25</v>
      </c>
      <c r="H274" s="74">
        <v>0</v>
      </c>
      <c r="I274" s="74">
        <v>0</v>
      </c>
      <c r="J274" s="208"/>
      <c r="K274" s="216"/>
      <c r="L274" s="216"/>
      <c r="M274" s="216"/>
      <c r="N274" s="216"/>
      <c r="O274" s="216"/>
      <c r="P274" s="216"/>
      <c r="Q274" s="216"/>
      <c r="R274" s="216"/>
    </row>
    <row r="275" spans="1:18" s="18" customFormat="1" ht="15" customHeight="1">
      <c r="A275" s="16" t="s">
        <v>324</v>
      </c>
      <c r="B275" s="14">
        <v>793</v>
      </c>
      <c r="C275" s="15" t="s">
        <v>54</v>
      </c>
      <c r="D275" s="15" t="s">
        <v>123</v>
      </c>
      <c r="E275" s="15" t="s">
        <v>1004</v>
      </c>
      <c r="F275" s="15" t="s">
        <v>37</v>
      </c>
      <c r="G275" s="74">
        <f t="shared" ref="G275:I275" si="67">G276</f>
        <v>597245.36</v>
      </c>
      <c r="H275" s="74">
        <f t="shared" si="67"/>
        <v>0</v>
      </c>
      <c r="I275" s="74">
        <f t="shared" si="67"/>
        <v>0</v>
      </c>
      <c r="J275" s="208"/>
      <c r="K275" s="216"/>
      <c r="L275" s="216"/>
      <c r="M275" s="216"/>
      <c r="N275" s="216"/>
      <c r="O275" s="216"/>
      <c r="P275" s="216"/>
      <c r="Q275" s="216"/>
      <c r="R275" s="216"/>
    </row>
    <row r="276" spans="1:18" s="18" customFormat="1" ht="32.25" customHeight="1">
      <c r="A276" s="16" t="s">
        <v>38</v>
      </c>
      <c r="B276" s="14">
        <v>793</v>
      </c>
      <c r="C276" s="15" t="s">
        <v>54</v>
      </c>
      <c r="D276" s="15" t="s">
        <v>123</v>
      </c>
      <c r="E276" s="15" t="s">
        <v>1004</v>
      </c>
      <c r="F276" s="15" t="s">
        <v>39</v>
      </c>
      <c r="G276" s="74">
        <f>447043.05+150202.31</f>
        <v>597245.36</v>
      </c>
      <c r="H276" s="74">
        <v>0</v>
      </c>
      <c r="I276" s="74">
        <v>0</v>
      </c>
      <c r="J276" s="208"/>
      <c r="K276" s="216"/>
      <c r="L276" s="216"/>
      <c r="M276" s="216"/>
      <c r="N276" s="216"/>
      <c r="O276" s="216"/>
      <c r="P276" s="216"/>
      <c r="Q276" s="216"/>
      <c r="R276" s="216"/>
    </row>
    <row r="277" spans="1:18" s="18" customFormat="1" ht="102" customHeight="1">
      <c r="A277" s="16" t="s">
        <v>1007</v>
      </c>
      <c r="B277" s="14">
        <v>793</v>
      </c>
      <c r="C277" s="15" t="s">
        <v>54</v>
      </c>
      <c r="D277" s="15" t="s">
        <v>123</v>
      </c>
      <c r="E277" s="15" t="s">
        <v>1006</v>
      </c>
      <c r="F277" s="15"/>
      <c r="G277" s="74">
        <f>G278</f>
        <v>28597</v>
      </c>
      <c r="H277" s="74">
        <f t="shared" ref="H277:I277" si="68">H278+H295</f>
        <v>0</v>
      </c>
      <c r="I277" s="74">
        <f t="shared" si="68"/>
        <v>0</v>
      </c>
      <c r="J277" s="208"/>
      <c r="K277" s="216"/>
      <c r="L277" s="216"/>
      <c r="M277" s="216"/>
      <c r="N277" s="216"/>
      <c r="O277" s="216"/>
      <c r="P277" s="216"/>
      <c r="Q277" s="216"/>
      <c r="R277" s="216"/>
    </row>
    <row r="278" spans="1:18" s="18" customFormat="1" ht="108" customHeight="1">
      <c r="A278" s="16" t="s">
        <v>1007</v>
      </c>
      <c r="B278" s="14">
        <v>793</v>
      </c>
      <c r="C278" s="15" t="s">
        <v>54</v>
      </c>
      <c r="D278" s="15" t="s">
        <v>123</v>
      </c>
      <c r="E278" s="15" t="s">
        <v>1008</v>
      </c>
      <c r="F278" s="15"/>
      <c r="G278" s="74">
        <f>G279+G290</f>
        <v>28597</v>
      </c>
      <c r="H278" s="74">
        <f t="shared" ref="G278:I279" si="69">H279</f>
        <v>0</v>
      </c>
      <c r="I278" s="74">
        <f t="shared" si="69"/>
        <v>0</v>
      </c>
      <c r="J278" s="208"/>
      <c r="K278" s="216"/>
      <c r="L278" s="216"/>
      <c r="M278" s="216"/>
      <c r="N278" s="216"/>
      <c r="O278" s="216"/>
      <c r="P278" s="216"/>
      <c r="Q278" s="216"/>
      <c r="R278" s="216"/>
    </row>
    <row r="279" spans="1:18" s="18" customFormat="1" ht="15" customHeight="1">
      <c r="A279" s="16" t="s">
        <v>156</v>
      </c>
      <c r="B279" s="14">
        <v>793</v>
      </c>
      <c r="C279" s="15" t="s">
        <v>54</v>
      </c>
      <c r="D279" s="15" t="s">
        <v>123</v>
      </c>
      <c r="E279" s="15" t="s">
        <v>1008</v>
      </c>
      <c r="F279" s="15" t="s">
        <v>157</v>
      </c>
      <c r="G279" s="74">
        <f t="shared" si="69"/>
        <v>28597</v>
      </c>
      <c r="H279" s="74">
        <f t="shared" si="69"/>
        <v>0</v>
      </c>
      <c r="I279" s="74">
        <f t="shared" si="69"/>
        <v>0</v>
      </c>
      <c r="J279" s="208"/>
      <c r="K279" s="216"/>
      <c r="L279" s="216"/>
      <c r="M279" s="216"/>
      <c r="N279" s="216"/>
      <c r="O279" s="216"/>
      <c r="P279" s="216"/>
      <c r="Q279" s="216"/>
      <c r="R279" s="216"/>
    </row>
    <row r="280" spans="1:18" s="18" customFormat="1" ht="32.25" customHeight="1">
      <c r="A280" s="16" t="s">
        <v>178</v>
      </c>
      <c r="B280" s="14">
        <v>793</v>
      </c>
      <c r="C280" s="15" t="s">
        <v>54</v>
      </c>
      <c r="D280" s="15" t="s">
        <v>123</v>
      </c>
      <c r="E280" s="15" t="s">
        <v>1008</v>
      </c>
      <c r="F280" s="15" t="s">
        <v>179</v>
      </c>
      <c r="G280" s="74">
        <v>28597</v>
      </c>
      <c r="H280" s="74">
        <v>0</v>
      </c>
      <c r="I280" s="74">
        <v>0</v>
      </c>
      <c r="J280" s="208"/>
      <c r="K280" s="216"/>
      <c r="L280" s="216"/>
      <c r="M280" s="216"/>
      <c r="N280" s="216"/>
      <c r="O280" s="216"/>
      <c r="P280" s="216"/>
      <c r="Q280" s="216"/>
      <c r="R280" s="216"/>
    </row>
    <row r="281" spans="1:18" s="18" customFormat="1" ht="32.25" customHeight="1">
      <c r="A281" s="86" t="s">
        <v>1032</v>
      </c>
      <c r="B281" s="14"/>
      <c r="C281" s="15"/>
      <c r="D281" s="15"/>
      <c r="E281" s="88" t="s">
        <v>1035</v>
      </c>
      <c r="F281" s="15"/>
      <c r="G281" s="74">
        <f>G282</f>
        <v>4200600</v>
      </c>
      <c r="H281" s="74"/>
      <c r="I281" s="74"/>
      <c r="J281" s="208"/>
      <c r="K281" s="216"/>
      <c r="L281" s="216"/>
      <c r="M281" s="216"/>
      <c r="N281" s="216"/>
      <c r="O281" s="216"/>
      <c r="P281" s="216"/>
      <c r="Q281" s="216"/>
      <c r="R281" s="216"/>
    </row>
    <row r="282" spans="1:18" s="18" customFormat="1" ht="32.25" customHeight="1">
      <c r="A282" s="86" t="s">
        <v>1033</v>
      </c>
      <c r="B282" s="14"/>
      <c r="C282" s="15"/>
      <c r="D282" s="15"/>
      <c r="E282" s="88" t="s">
        <v>1036</v>
      </c>
      <c r="F282" s="15"/>
      <c r="G282" s="74">
        <f>G283</f>
        <v>4200600</v>
      </c>
      <c r="H282" s="74"/>
      <c r="I282" s="74"/>
      <c r="J282" s="208"/>
      <c r="K282" s="216"/>
      <c r="L282" s="216"/>
      <c r="M282" s="216"/>
      <c r="N282" s="216"/>
      <c r="O282" s="216"/>
      <c r="P282" s="216"/>
      <c r="Q282" s="216"/>
      <c r="R282" s="216"/>
    </row>
    <row r="283" spans="1:18" s="18" customFormat="1" ht="32.25" customHeight="1">
      <c r="A283" s="16" t="s">
        <v>324</v>
      </c>
      <c r="B283" s="14"/>
      <c r="C283" s="15"/>
      <c r="D283" s="15"/>
      <c r="E283" s="88" t="s">
        <v>1036</v>
      </c>
      <c r="F283" s="15" t="s">
        <v>37</v>
      </c>
      <c r="G283" s="74">
        <f>G284</f>
        <v>4200600</v>
      </c>
      <c r="H283" s="74"/>
      <c r="I283" s="74"/>
      <c r="J283" s="208"/>
      <c r="K283" s="216"/>
      <c r="L283" s="216"/>
      <c r="M283" s="216"/>
      <c r="N283" s="216"/>
      <c r="O283" s="216"/>
      <c r="P283" s="216"/>
      <c r="Q283" s="216"/>
      <c r="R283" s="216"/>
    </row>
    <row r="284" spans="1:18" s="18" customFormat="1" ht="32.25" customHeight="1">
      <c r="A284" s="16" t="s">
        <v>38</v>
      </c>
      <c r="B284" s="14"/>
      <c r="C284" s="15"/>
      <c r="D284" s="15"/>
      <c r="E284" s="88" t="s">
        <v>1036</v>
      </c>
      <c r="F284" s="15" t="s">
        <v>39</v>
      </c>
      <c r="G284" s="74">
        <v>4200600</v>
      </c>
      <c r="H284" s="74"/>
      <c r="I284" s="74"/>
      <c r="J284" s="208"/>
      <c r="K284" s="216"/>
      <c r="L284" s="216"/>
      <c r="M284" s="216"/>
      <c r="N284" s="216"/>
      <c r="O284" s="216"/>
      <c r="P284" s="216"/>
      <c r="Q284" s="216"/>
      <c r="R284" s="216"/>
    </row>
    <row r="285" spans="1:18" s="18" customFormat="1" ht="32.25" customHeight="1">
      <c r="A285" s="86" t="s">
        <v>1027</v>
      </c>
      <c r="B285" s="14"/>
      <c r="C285" s="15"/>
      <c r="D285" s="15"/>
      <c r="E285" s="88" t="s">
        <v>1037</v>
      </c>
      <c r="F285" s="15"/>
      <c r="G285" s="74">
        <f>G286</f>
        <v>1700000</v>
      </c>
      <c r="H285" s="74"/>
      <c r="I285" s="74"/>
      <c r="J285" s="208"/>
      <c r="K285" s="216"/>
      <c r="L285" s="216"/>
      <c r="M285" s="216"/>
      <c r="N285" s="216"/>
      <c r="O285" s="216"/>
      <c r="P285" s="216"/>
      <c r="Q285" s="216"/>
      <c r="R285" s="216"/>
    </row>
    <row r="286" spans="1:18" s="18" customFormat="1" ht="32.25" customHeight="1">
      <c r="A286" s="86" t="s">
        <v>1029</v>
      </c>
      <c r="B286" s="14"/>
      <c r="C286" s="15"/>
      <c r="D286" s="15"/>
      <c r="E286" s="88" t="s">
        <v>1038</v>
      </c>
      <c r="F286" s="15"/>
      <c r="G286" s="74">
        <f>G287</f>
        <v>1700000</v>
      </c>
      <c r="H286" s="74"/>
      <c r="I286" s="74"/>
      <c r="J286" s="208"/>
      <c r="K286" s="216"/>
      <c r="L286" s="216"/>
      <c r="M286" s="216"/>
      <c r="N286" s="216"/>
      <c r="O286" s="216"/>
      <c r="P286" s="216"/>
      <c r="Q286" s="216"/>
      <c r="R286" s="216"/>
    </row>
    <row r="287" spans="1:18" s="18" customFormat="1" ht="32.25" customHeight="1">
      <c r="A287" s="16" t="s">
        <v>324</v>
      </c>
      <c r="B287" s="14"/>
      <c r="C287" s="15"/>
      <c r="D287" s="15"/>
      <c r="E287" s="88" t="s">
        <v>1038</v>
      </c>
      <c r="F287" s="15" t="s">
        <v>37</v>
      </c>
      <c r="G287" s="74">
        <f>G288</f>
        <v>1700000</v>
      </c>
      <c r="H287" s="74"/>
      <c r="I287" s="74"/>
      <c r="J287" s="208"/>
      <c r="K287" s="216"/>
      <c r="L287" s="216"/>
      <c r="M287" s="216"/>
      <c r="N287" s="216"/>
      <c r="O287" s="216"/>
      <c r="P287" s="216"/>
      <c r="Q287" s="216"/>
      <c r="R287" s="216"/>
    </row>
    <row r="288" spans="1:18" s="18" customFormat="1" ht="32.25" customHeight="1">
      <c r="A288" s="16" t="s">
        <v>38</v>
      </c>
      <c r="B288" s="14"/>
      <c r="C288" s="15"/>
      <c r="D288" s="15"/>
      <c r="E288" s="88" t="s">
        <v>1038</v>
      </c>
      <c r="F288" s="15" t="s">
        <v>39</v>
      </c>
      <c r="G288" s="74">
        <f>'прил 5,'!G1308</f>
        <v>1700000</v>
      </c>
      <c r="H288" s="74"/>
      <c r="I288" s="74"/>
      <c r="J288" s="208"/>
      <c r="K288" s="216"/>
      <c r="L288" s="216"/>
      <c r="M288" s="216"/>
      <c r="N288" s="216"/>
      <c r="O288" s="216"/>
      <c r="P288" s="216"/>
      <c r="Q288" s="216"/>
      <c r="R288" s="216"/>
    </row>
    <row r="289" spans="1:20" s="267" customFormat="1" ht="63.75">
      <c r="A289" s="34" t="s">
        <v>514</v>
      </c>
      <c r="B289" s="36" t="s">
        <v>94</v>
      </c>
      <c r="C289" s="36" t="s">
        <v>26</v>
      </c>
      <c r="D289" s="36" t="s">
        <v>28</v>
      </c>
      <c r="E289" s="36" t="s">
        <v>214</v>
      </c>
      <c r="F289" s="36"/>
      <c r="G289" s="75">
        <f>G293+G296+G299+G304+G309+G326+G314</f>
        <v>49195600</v>
      </c>
      <c r="H289" s="75">
        <f>H293+H296+H299+H304+H309+H326</f>
        <v>464348426.54000002</v>
      </c>
      <c r="I289" s="75">
        <f>I293+I296+I299+I304+I309+I326</f>
        <v>199712224.15000001</v>
      </c>
      <c r="P289" s="266"/>
      <c r="Q289" s="266"/>
      <c r="R289" s="266"/>
      <c r="S289" s="266"/>
      <c r="T289" s="266"/>
    </row>
    <row r="290" spans="1:20" s="18" customFormat="1" ht="38.25" hidden="1">
      <c r="A290" s="16" t="s">
        <v>604</v>
      </c>
      <c r="B290" s="14">
        <v>757</v>
      </c>
      <c r="C290" s="15" t="s">
        <v>26</v>
      </c>
      <c r="D290" s="15" t="s">
        <v>70</v>
      </c>
      <c r="E290" s="15" t="s">
        <v>585</v>
      </c>
      <c r="F290" s="15"/>
      <c r="G290" s="74">
        <f>G291</f>
        <v>0</v>
      </c>
      <c r="H290" s="74">
        <f t="shared" ref="H290:I291" si="70">H291</f>
        <v>0</v>
      </c>
      <c r="I290" s="74">
        <f t="shared" si="70"/>
        <v>0</v>
      </c>
      <c r="P290" s="17"/>
      <c r="Q290" s="17"/>
      <c r="R290" s="17"/>
      <c r="S290" s="17"/>
      <c r="T290" s="17"/>
    </row>
    <row r="291" spans="1:20" s="18" customFormat="1" ht="36" hidden="1" customHeight="1">
      <c r="A291" s="16" t="s">
        <v>96</v>
      </c>
      <c r="B291" s="14">
        <v>757</v>
      </c>
      <c r="C291" s="15" t="s">
        <v>26</v>
      </c>
      <c r="D291" s="15" t="s">
        <v>70</v>
      </c>
      <c r="E291" s="15" t="s">
        <v>585</v>
      </c>
      <c r="F291" s="15" t="s">
        <v>349</v>
      </c>
      <c r="G291" s="74">
        <f>G292</f>
        <v>0</v>
      </c>
      <c r="H291" s="74">
        <f t="shared" si="70"/>
        <v>0</v>
      </c>
      <c r="I291" s="74">
        <f t="shared" si="70"/>
        <v>0</v>
      </c>
      <c r="P291" s="17"/>
      <c r="Q291" s="17"/>
      <c r="R291" s="17"/>
      <c r="S291" s="17"/>
      <c r="T291" s="17"/>
    </row>
    <row r="292" spans="1:20" s="18" customFormat="1" ht="99" hidden="1" customHeight="1">
      <c r="A292" s="50" t="s">
        <v>421</v>
      </c>
      <c r="B292" s="14">
        <v>757</v>
      </c>
      <c r="C292" s="15" t="s">
        <v>26</v>
      </c>
      <c r="D292" s="15" t="s">
        <v>70</v>
      </c>
      <c r="E292" s="15" t="s">
        <v>585</v>
      </c>
      <c r="F292" s="15" t="s">
        <v>420</v>
      </c>
      <c r="G292" s="74">
        <v>0</v>
      </c>
      <c r="H292" s="74"/>
      <c r="I292" s="74">
        <v>0</v>
      </c>
      <c r="P292" s="17"/>
      <c r="Q292" s="17"/>
      <c r="R292" s="17"/>
      <c r="S292" s="17"/>
      <c r="T292" s="17"/>
    </row>
    <row r="293" spans="1:20" s="18" customFormat="1" ht="25.5" hidden="1">
      <c r="A293" s="16" t="s">
        <v>506</v>
      </c>
      <c r="B293" s="15" t="s">
        <v>94</v>
      </c>
      <c r="C293" s="15" t="s">
        <v>26</v>
      </c>
      <c r="D293" s="15" t="s">
        <v>28</v>
      </c>
      <c r="E293" s="15" t="s">
        <v>505</v>
      </c>
      <c r="F293" s="15"/>
      <c r="G293" s="74">
        <f>G294</f>
        <v>0</v>
      </c>
      <c r="H293" s="74">
        <f t="shared" ref="H293:I294" si="71">H294</f>
        <v>0</v>
      </c>
      <c r="I293" s="74">
        <f t="shared" si="71"/>
        <v>0</v>
      </c>
      <c r="P293" s="17"/>
      <c r="Q293" s="17"/>
      <c r="R293" s="17"/>
      <c r="S293" s="17"/>
      <c r="T293" s="17"/>
    </row>
    <row r="294" spans="1:20" s="18" customFormat="1" ht="36" hidden="1" customHeight="1">
      <c r="A294" s="16" t="s">
        <v>96</v>
      </c>
      <c r="B294" s="15" t="s">
        <v>94</v>
      </c>
      <c r="C294" s="15" t="s">
        <v>26</v>
      </c>
      <c r="D294" s="15" t="s">
        <v>28</v>
      </c>
      <c r="E294" s="15" t="s">
        <v>505</v>
      </c>
      <c r="F294" s="15" t="s">
        <v>349</v>
      </c>
      <c r="G294" s="74">
        <f>G295</f>
        <v>0</v>
      </c>
      <c r="H294" s="74">
        <f t="shared" si="71"/>
        <v>0</v>
      </c>
      <c r="I294" s="74">
        <f t="shared" si="71"/>
        <v>0</v>
      </c>
      <c r="P294" s="17"/>
      <c r="Q294" s="17"/>
      <c r="R294" s="17"/>
      <c r="S294" s="17"/>
      <c r="T294" s="17"/>
    </row>
    <row r="295" spans="1:20" s="18" customFormat="1" ht="99" hidden="1" customHeight="1">
      <c r="A295" s="50" t="s">
        <v>421</v>
      </c>
      <c r="B295" s="15" t="s">
        <v>94</v>
      </c>
      <c r="C295" s="15" t="s">
        <v>26</v>
      </c>
      <c r="D295" s="15" t="s">
        <v>28</v>
      </c>
      <c r="E295" s="15" t="s">
        <v>505</v>
      </c>
      <c r="F295" s="15" t="s">
        <v>420</v>
      </c>
      <c r="G295" s="74">
        <v>0</v>
      </c>
      <c r="H295" s="74"/>
      <c r="I295" s="74">
        <v>0</v>
      </c>
      <c r="P295" s="17"/>
      <c r="Q295" s="17"/>
      <c r="R295" s="17"/>
      <c r="S295" s="17"/>
      <c r="T295" s="17"/>
    </row>
    <row r="296" spans="1:20" s="18" customFormat="1" ht="25.5" hidden="1">
      <c r="A296" s="16" t="s">
        <v>508</v>
      </c>
      <c r="B296" s="15" t="s">
        <v>94</v>
      </c>
      <c r="C296" s="15" t="s">
        <v>26</v>
      </c>
      <c r="D296" s="15" t="s">
        <v>28</v>
      </c>
      <c r="E296" s="15" t="s">
        <v>507</v>
      </c>
      <c r="F296" s="15"/>
      <c r="G296" s="74">
        <f>G297</f>
        <v>0</v>
      </c>
      <c r="H296" s="74">
        <f t="shared" ref="H296:I297" si="72">H297</f>
        <v>0</v>
      </c>
      <c r="I296" s="74">
        <f t="shared" si="72"/>
        <v>0</v>
      </c>
      <c r="P296" s="17"/>
      <c r="Q296" s="17"/>
      <c r="R296" s="17"/>
      <c r="S296" s="17"/>
      <c r="T296" s="17"/>
    </row>
    <row r="297" spans="1:20" s="18" customFormat="1" ht="36" hidden="1" customHeight="1">
      <c r="A297" s="16" t="s">
        <v>96</v>
      </c>
      <c r="B297" s="15" t="s">
        <v>94</v>
      </c>
      <c r="C297" s="15" t="s">
        <v>26</v>
      </c>
      <c r="D297" s="15" t="s">
        <v>28</v>
      </c>
      <c r="E297" s="15" t="s">
        <v>507</v>
      </c>
      <c r="F297" s="15" t="s">
        <v>349</v>
      </c>
      <c r="G297" s="74">
        <f>G298</f>
        <v>0</v>
      </c>
      <c r="H297" s="74">
        <f t="shared" si="72"/>
        <v>0</v>
      </c>
      <c r="I297" s="74">
        <f t="shared" si="72"/>
        <v>0</v>
      </c>
      <c r="P297" s="17"/>
      <c r="Q297" s="17"/>
      <c r="R297" s="17"/>
      <c r="S297" s="17"/>
      <c r="T297" s="17"/>
    </row>
    <row r="298" spans="1:20" s="18" customFormat="1" ht="99" hidden="1" customHeight="1">
      <c r="A298" s="50" t="s">
        <v>421</v>
      </c>
      <c r="B298" s="15" t="s">
        <v>94</v>
      </c>
      <c r="C298" s="15" t="s">
        <v>26</v>
      </c>
      <c r="D298" s="15" t="s">
        <v>28</v>
      </c>
      <c r="E298" s="15" t="s">
        <v>507</v>
      </c>
      <c r="F298" s="15" t="s">
        <v>420</v>
      </c>
      <c r="G298" s="74">
        <v>0</v>
      </c>
      <c r="H298" s="74"/>
      <c r="I298" s="74">
        <v>0</v>
      </c>
      <c r="P298" s="17"/>
      <c r="Q298" s="17"/>
      <c r="R298" s="17"/>
      <c r="S298" s="17"/>
      <c r="T298" s="17"/>
    </row>
    <row r="299" spans="1:20" s="18" customFormat="1" ht="89.25">
      <c r="A299" s="16" t="s">
        <v>439</v>
      </c>
      <c r="B299" s="49">
        <v>795</v>
      </c>
      <c r="C299" s="10" t="s">
        <v>173</v>
      </c>
      <c r="D299" s="10" t="s">
        <v>19</v>
      </c>
      <c r="E299" s="15" t="s">
        <v>525</v>
      </c>
      <c r="F299" s="15"/>
      <c r="G299" s="74">
        <f>G302+G300</f>
        <v>46379088</v>
      </c>
      <c r="H299" s="74">
        <f t="shared" ref="H299:I299" si="73">H302+H300</f>
        <v>453751209.22000003</v>
      </c>
      <c r="I299" s="74">
        <f t="shared" si="73"/>
        <v>193987877.08000001</v>
      </c>
      <c r="P299" s="17"/>
      <c r="Q299" s="17"/>
      <c r="R299" s="17"/>
      <c r="S299" s="17"/>
      <c r="T299" s="17"/>
    </row>
    <row r="300" spans="1:20" s="18" customFormat="1" ht="23.25" customHeight="1">
      <c r="A300" s="86" t="s">
        <v>96</v>
      </c>
      <c r="B300" s="49">
        <v>793</v>
      </c>
      <c r="C300" s="10" t="s">
        <v>173</v>
      </c>
      <c r="D300" s="10" t="s">
        <v>19</v>
      </c>
      <c r="E300" s="15" t="s">
        <v>525</v>
      </c>
      <c r="F300" s="15" t="s">
        <v>349</v>
      </c>
      <c r="G300" s="74">
        <f>G301</f>
        <v>39200000</v>
      </c>
      <c r="H300" s="74">
        <f t="shared" ref="H300:I300" si="74">H301</f>
        <v>453751209.22000003</v>
      </c>
      <c r="I300" s="74">
        <f t="shared" si="74"/>
        <v>193987877.08000001</v>
      </c>
      <c r="J300" s="208"/>
    </row>
    <row r="301" spans="1:20" s="18" customFormat="1" ht="20.25" customHeight="1">
      <c r="A301" s="161" t="s">
        <v>350</v>
      </c>
      <c r="B301" s="49">
        <v>793</v>
      </c>
      <c r="C301" s="10" t="s">
        <v>173</v>
      </c>
      <c r="D301" s="10" t="s">
        <v>19</v>
      </c>
      <c r="E301" s="15" t="s">
        <v>525</v>
      </c>
      <c r="F301" s="15" t="s">
        <v>351</v>
      </c>
      <c r="G301" s="74">
        <f>'прил 5,'!G1393</f>
        <v>39200000</v>
      </c>
      <c r="H301" s="74">
        <f>'прил 5,'!H1393</f>
        <v>453751209.22000003</v>
      </c>
      <c r="I301" s="74">
        <f>'прил 5,'!I1393</f>
        <v>193987877.08000001</v>
      </c>
      <c r="J301" s="208"/>
    </row>
    <row r="302" spans="1:20" s="18" customFormat="1" ht="20.25" customHeight="1">
      <c r="A302" s="16" t="s">
        <v>63</v>
      </c>
      <c r="B302" s="49">
        <v>795</v>
      </c>
      <c r="C302" s="10" t="s">
        <v>173</v>
      </c>
      <c r="D302" s="10" t="s">
        <v>19</v>
      </c>
      <c r="E302" s="15" t="s">
        <v>525</v>
      </c>
      <c r="F302" s="15" t="s">
        <v>64</v>
      </c>
      <c r="G302" s="74">
        <f>G303</f>
        <v>7179088</v>
      </c>
      <c r="H302" s="74">
        <f t="shared" ref="H302:I302" si="75">H303</f>
        <v>0</v>
      </c>
      <c r="I302" s="74">
        <f t="shared" si="75"/>
        <v>0</v>
      </c>
      <c r="P302" s="17"/>
      <c r="Q302" s="17"/>
      <c r="R302" s="17"/>
      <c r="S302" s="17"/>
      <c r="T302" s="17"/>
    </row>
    <row r="303" spans="1:20" s="18" customFormat="1" ht="23.25" customHeight="1">
      <c r="A303" s="50" t="s">
        <v>144</v>
      </c>
      <c r="B303" s="49">
        <v>795</v>
      </c>
      <c r="C303" s="10" t="s">
        <v>173</v>
      </c>
      <c r="D303" s="10" t="s">
        <v>19</v>
      </c>
      <c r="E303" s="15" t="s">
        <v>525</v>
      </c>
      <c r="F303" s="15" t="s">
        <v>67</v>
      </c>
      <c r="G303" s="74">
        <f>'прил 5,'!G1395</f>
        <v>7179088</v>
      </c>
      <c r="H303" s="74">
        <f>'прил 5,'!H1395</f>
        <v>0</v>
      </c>
      <c r="I303" s="74">
        <f>'прил 5,'!I1395</f>
        <v>0</v>
      </c>
      <c r="P303" s="17"/>
      <c r="Q303" s="17"/>
      <c r="R303" s="17"/>
      <c r="S303" s="17"/>
      <c r="T303" s="17"/>
    </row>
    <row r="304" spans="1:20" s="18" customFormat="1" ht="76.5">
      <c r="A304" s="16" t="s">
        <v>440</v>
      </c>
      <c r="B304" s="49">
        <v>795</v>
      </c>
      <c r="C304" s="10" t="s">
        <v>173</v>
      </c>
      <c r="D304" s="10" t="s">
        <v>19</v>
      </c>
      <c r="E304" s="15" t="s">
        <v>526</v>
      </c>
      <c r="F304" s="15"/>
      <c r="G304" s="74">
        <f>G307+G305</f>
        <v>906512</v>
      </c>
      <c r="H304" s="74">
        <f t="shared" ref="H304:I304" si="76">H307+H305</f>
        <v>8797217.3200000003</v>
      </c>
      <c r="I304" s="74">
        <f t="shared" si="76"/>
        <v>3924347.07</v>
      </c>
      <c r="P304" s="17"/>
      <c r="Q304" s="17"/>
      <c r="R304" s="17"/>
      <c r="S304" s="17"/>
      <c r="T304" s="17"/>
    </row>
    <row r="305" spans="1:20" s="18" customFormat="1" ht="26.25" customHeight="1">
      <c r="A305" s="86" t="s">
        <v>96</v>
      </c>
      <c r="B305" s="49">
        <v>793</v>
      </c>
      <c r="C305" s="10" t="s">
        <v>173</v>
      </c>
      <c r="D305" s="10" t="s">
        <v>19</v>
      </c>
      <c r="E305" s="15" t="s">
        <v>526</v>
      </c>
      <c r="F305" s="15" t="s">
        <v>349</v>
      </c>
      <c r="G305" s="74">
        <f>G306</f>
        <v>760000</v>
      </c>
      <c r="H305" s="74">
        <f t="shared" ref="H305:I305" si="77">H306</f>
        <v>8797217.3200000003</v>
      </c>
      <c r="I305" s="74">
        <f t="shared" si="77"/>
        <v>3924347.07</v>
      </c>
      <c r="J305" s="208"/>
    </row>
    <row r="306" spans="1:20" s="18" customFormat="1" ht="20.25" customHeight="1">
      <c r="A306" s="161" t="s">
        <v>350</v>
      </c>
      <c r="B306" s="49">
        <v>793</v>
      </c>
      <c r="C306" s="10" t="s">
        <v>173</v>
      </c>
      <c r="D306" s="10" t="s">
        <v>19</v>
      </c>
      <c r="E306" s="15" t="s">
        <v>526</v>
      </c>
      <c r="F306" s="15" t="s">
        <v>351</v>
      </c>
      <c r="G306" s="74">
        <f>'прил 5,'!G1398</f>
        <v>760000</v>
      </c>
      <c r="H306" s="74">
        <f>'прил 5,'!H1398</f>
        <v>8797217.3200000003</v>
      </c>
      <c r="I306" s="74">
        <f>'прил 5,'!I1398</f>
        <v>3924347.07</v>
      </c>
      <c r="J306" s="208"/>
    </row>
    <row r="307" spans="1:20" s="18" customFormat="1" ht="21.75" customHeight="1">
      <c r="A307" s="16" t="s">
        <v>63</v>
      </c>
      <c r="B307" s="49">
        <v>795</v>
      </c>
      <c r="C307" s="10" t="s">
        <v>173</v>
      </c>
      <c r="D307" s="10" t="s">
        <v>19</v>
      </c>
      <c r="E307" s="15" t="s">
        <v>526</v>
      </c>
      <c r="F307" s="15" t="s">
        <v>64</v>
      </c>
      <c r="G307" s="74">
        <f>G308</f>
        <v>146512</v>
      </c>
      <c r="H307" s="74">
        <f t="shared" ref="H307:I307" si="78">H308</f>
        <v>0</v>
      </c>
      <c r="I307" s="74">
        <f t="shared" si="78"/>
        <v>0</v>
      </c>
      <c r="P307" s="17"/>
      <c r="Q307" s="17"/>
      <c r="R307" s="17"/>
      <c r="S307" s="17"/>
      <c r="T307" s="17"/>
    </row>
    <row r="308" spans="1:20" s="18" customFormat="1" ht="23.25" customHeight="1">
      <c r="A308" s="50" t="s">
        <v>144</v>
      </c>
      <c r="B308" s="49">
        <v>795</v>
      </c>
      <c r="C308" s="10" t="s">
        <v>173</v>
      </c>
      <c r="D308" s="10" t="s">
        <v>19</v>
      </c>
      <c r="E308" s="15" t="s">
        <v>526</v>
      </c>
      <c r="F308" s="15" t="s">
        <v>67</v>
      </c>
      <c r="G308" s="74">
        <f>'прил 5,'!G1400</f>
        <v>146512</v>
      </c>
      <c r="H308" s="74">
        <f>'прил 5,'!H1400</f>
        <v>0</v>
      </c>
      <c r="I308" s="74">
        <f>'прил 5,'!I1400</f>
        <v>0</v>
      </c>
      <c r="P308" s="17"/>
      <c r="Q308" s="17"/>
      <c r="R308" s="17"/>
      <c r="S308" s="17"/>
      <c r="T308" s="17"/>
    </row>
    <row r="309" spans="1:20" s="46" customFormat="1" ht="48.75" hidden="1" customHeight="1">
      <c r="A309" s="16" t="s">
        <v>424</v>
      </c>
      <c r="B309" s="49">
        <v>795</v>
      </c>
      <c r="C309" s="10" t="s">
        <v>173</v>
      </c>
      <c r="D309" s="10" t="s">
        <v>19</v>
      </c>
      <c r="E309" s="15" t="s">
        <v>379</v>
      </c>
      <c r="F309" s="15"/>
      <c r="G309" s="74">
        <f>G310+G312</f>
        <v>0</v>
      </c>
      <c r="H309" s="74">
        <f t="shared" ref="G309:I310" si="79">H310</f>
        <v>0</v>
      </c>
      <c r="I309" s="74">
        <f t="shared" si="79"/>
        <v>0</v>
      </c>
      <c r="P309" s="127"/>
      <c r="Q309" s="127"/>
      <c r="R309" s="127"/>
      <c r="S309" s="127"/>
      <c r="T309" s="127"/>
    </row>
    <row r="310" spans="1:20" s="46" customFormat="1" ht="28.5" hidden="1" customHeight="1">
      <c r="A310" s="16" t="s">
        <v>324</v>
      </c>
      <c r="B310" s="49">
        <v>795</v>
      </c>
      <c r="C310" s="10" t="s">
        <v>173</v>
      </c>
      <c r="D310" s="10" t="s">
        <v>19</v>
      </c>
      <c r="E310" s="15" t="s">
        <v>379</v>
      </c>
      <c r="F310" s="15" t="s">
        <v>37</v>
      </c>
      <c r="G310" s="74">
        <f t="shared" si="79"/>
        <v>0</v>
      </c>
      <c r="H310" s="74">
        <f t="shared" si="79"/>
        <v>0</v>
      </c>
      <c r="I310" s="74">
        <f t="shared" si="79"/>
        <v>0</v>
      </c>
      <c r="P310" s="127"/>
      <c r="Q310" s="127"/>
      <c r="R310" s="127"/>
      <c r="S310" s="127"/>
      <c r="T310" s="127"/>
    </row>
    <row r="311" spans="1:20" s="46" customFormat="1" ht="28.5" hidden="1" customHeight="1">
      <c r="A311" s="16" t="s">
        <v>38</v>
      </c>
      <c r="B311" s="49">
        <v>795</v>
      </c>
      <c r="C311" s="10" t="s">
        <v>173</v>
      </c>
      <c r="D311" s="10" t="s">
        <v>19</v>
      </c>
      <c r="E311" s="15" t="s">
        <v>379</v>
      </c>
      <c r="F311" s="15" t="s">
        <v>39</v>
      </c>
      <c r="G311" s="74"/>
      <c r="H311" s="74">
        <f>'прил 5,'!H1809</f>
        <v>0</v>
      </c>
      <c r="I311" s="74">
        <f>'прил 5,'!I1809</f>
        <v>0</v>
      </c>
      <c r="P311" s="127"/>
      <c r="Q311" s="127"/>
      <c r="R311" s="127"/>
      <c r="S311" s="127"/>
      <c r="T311" s="127"/>
    </row>
    <row r="312" spans="1:20" hidden="1">
      <c r="A312" s="86" t="s">
        <v>156</v>
      </c>
      <c r="B312" s="49">
        <v>795</v>
      </c>
      <c r="C312" s="15" t="s">
        <v>173</v>
      </c>
      <c r="D312" s="15" t="s">
        <v>28</v>
      </c>
      <c r="E312" s="15" t="s">
        <v>379</v>
      </c>
      <c r="F312" s="15" t="s">
        <v>157</v>
      </c>
      <c r="G312" s="74">
        <f>G313</f>
        <v>0</v>
      </c>
      <c r="H312" s="74">
        <f>H313</f>
        <v>0</v>
      </c>
      <c r="I312" s="74">
        <f>I313</f>
        <v>0</v>
      </c>
      <c r="J312" s="1"/>
    </row>
    <row r="313" spans="1:20" hidden="1">
      <c r="A313" s="86" t="s">
        <v>178</v>
      </c>
      <c r="B313" s="49">
        <v>795</v>
      </c>
      <c r="C313" s="15" t="s">
        <v>173</v>
      </c>
      <c r="D313" s="15" t="s">
        <v>28</v>
      </c>
      <c r="E313" s="15" t="s">
        <v>379</v>
      </c>
      <c r="F313" s="15" t="s">
        <v>179</v>
      </c>
      <c r="G313" s="74"/>
      <c r="H313" s="74"/>
      <c r="I313" s="74"/>
      <c r="J313" s="1"/>
    </row>
    <row r="314" spans="1:20" s="18" customFormat="1" ht="84.75" customHeight="1">
      <c r="A314" s="86" t="s">
        <v>1013</v>
      </c>
      <c r="B314" s="49">
        <v>793</v>
      </c>
      <c r="C314" s="10" t="s">
        <v>173</v>
      </c>
      <c r="D314" s="10" t="s">
        <v>19</v>
      </c>
      <c r="E314" s="15" t="s">
        <v>1012</v>
      </c>
      <c r="F314" s="15"/>
      <c r="G314" s="74">
        <f>G315</f>
        <v>40000</v>
      </c>
      <c r="H314" s="74">
        <f t="shared" ref="H314:I315" si="80">H315</f>
        <v>0</v>
      </c>
      <c r="I314" s="74">
        <f t="shared" si="80"/>
        <v>0</v>
      </c>
      <c r="J314" s="209"/>
      <c r="K314" s="232"/>
      <c r="L314" s="232"/>
      <c r="M314" s="232"/>
      <c r="N314" s="232"/>
      <c r="O314" s="232"/>
      <c r="P314" s="232"/>
      <c r="Q314" s="232"/>
      <c r="R314" s="232"/>
    </row>
    <row r="315" spans="1:20" s="18" customFormat="1" ht="22.5" customHeight="1">
      <c r="A315" s="86" t="s">
        <v>63</v>
      </c>
      <c r="B315" s="49">
        <v>793</v>
      </c>
      <c r="C315" s="10" t="s">
        <v>173</v>
      </c>
      <c r="D315" s="10" t="s">
        <v>19</v>
      </c>
      <c r="E315" s="15" t="s">
        <v>1012</v>
      </c>
      <c r="F315" s="15" t="s">
        <v>64</v>
      </c>
      <c r="G315" s="74">
        <f>G316</f>
        <v>40000</v>
      </c>
      <c r="H315" s="74">
        <f t="shared" si="80"/>
        <v>0</v>
      </c>
      <c r="I315" s="74">
        <f t="shared" si="80"/>
        <v>0</v>
      </c>
      <c r="J315" s="209"/>
      <c r="K315" s="232"/>
      <c r="L315" s="232"/>
      <c r="M315" s="232"/>
      <c r="N315" s="232"/>
      <c r="O315" s="232"/>
      <c r="P315" s="232"/>
      <c r="Q315" s="232"/>
      <c r="R315" s="232"/>
    </row>
    <row r="316" spans="1:20" s="18" customFormat="1" ht="37.5" customHeight="1">
      <c r="A316" s="161" t="s">
        <v>144</v>
      </c>
      <c r="B316" s="49">
        <v>793</v>
      </c>
      <c r="C316" s="10" t="s">
        <v>173</v>
      </c>
      <c r="D316" s="10" t="s">
        <v>19</v>
      </c>
      <c r="E316" s="15" t="s">
        <v>1012</v>
      </c>
      <c r="F316" s="15" t="s">
        <v>67</v>
      </c>
      <c r="G316" s="74">
        <f>'прил 5,'!G1403</f>
        <v>40000</v>
      </c>
      <c r="H316" s="74">
        <f>'прил 5,'!H1403</f>
        <v>0</v>
      </c>
      <c r="I316" s="74">
        <f>'прил 5,'!I1403</f>
        <v>0</v>
      </c>
      <c r="J316" s="209"/>
      <c r="K316" s="232"/>
      <c r="L316" s="232"/>
      <c r="M316" s="232"/>
      <c r="N316" s="232"/>
      <c r="O316" s="232"/>
      <c r="P316" s="232"/>
      <c r="Q316" s="232"/>
      <c r="R316" s="232"/>
    </row>
    <row r="317" spans="1:20" s="18" customFormat="1" ht="51">
      <c r="A317" s="16" t="s">
        <v>514</v>
      </c>
      <c r="B317" s="49">
        <v>793</v>
      </c>
      <c r="C317" s="10" t="s">
        <v>173</v>
      </c>
      <c r="D317" s="10" t="s">
        <v>19</v>
      </c>
      <c r="E317" s="15" t="s">
        <v>214</v>
      </c>
      <c r="F317" s="15"/>
      <c r="G317" s="74">
        <f>G318+G324+G321</f>
        <v>1870000</v>
      </c>
      <c r="H317" s="74">
        <f t="shared" ref="H317:I317" si="81">H318+H324+H321</f>
        <v>1800000</v>
      </c>
      <c r="I317" s="74">
        <f t="shared" si="81"/>
        <v>1800000</v>
      </c>
      <c r="P317" s="17"/>
      <c r="Q317" s="17"/>
      <c r="R317" s="17"/>
      <c r="S317" s="17"/>
      <c r="T317" s="17"/>
    </row>
    <row r="318" spans="1:20" s="18" customFormat="1" ht="89.25" hidden="1">
      <c r="A318" s="16" t="s">
        <v>439</v>
      </c>
      <c r="B318" s="49">
        <v>793</v>
      </c>
      <c r="C318" s="10" t="s">
        <v>173</v>
      </c>
      <c r="D318" s="10" t="s">
        <v>19</v>
      </c>
      <c r="E318" s="15" t="s">
        <v>525</v>
      </c>
      <c r="F318" s="15"/>
      <c r="G318" s="74">
        <f>G319</f>
        <v>0</v>
      </c>
      <c r="H318" s="74">
        <f t="shared" ref="H318:I322" si="82">H319</f>
        <v>0</v>
      </c>
      <c r="I318" s="74">
        <f t="shared" si="82"/>
        <v>0</v>
      </c>
      <c r="P318" s="17"/>
      <c r="Q318" s="17"/>
      <c r="R318" s="17"/>
      <c r="S318" s="17"/>
      <c r="T318" s="17"/>
    </row>
    <row r="319" spans="1:20" s="18" customFormat="1" ht="23.25" hidden="1" customHeight="1">
      <c r="A319" s="86" t="s">
        <v>63</v>
      </c>
      <c r="B319" s="49">
        <v>793</v>
      </c>
      <c r="C319" s="10" t="s">
        <v>173</v>
      </c>
      <c r="D319" s="10" t="s">
        <v>19</v>
      </c>
      <c r="E319" s="15" t="s">
        <v>525</v>
      </c>
      <c r="F319" s="15" t="s">
        <v>64</v>
      </c>
      <c r="G319" s="74">
        <f>G320</f>
        <v>0</v>
      </c>
      <c r="H319" s="74">
        <f t="shared" si="82"/>
        <v>0</v>
      </c>
      <c r="I319" s="74">
        <f t="shared" si="82"/>
        <v>0</v>
      </c>
      <c r="P319" s="17"/>
      <c r="Q319" s="17"/>
      <c r="R319" s="17"/>
      <c r="S319" s="17"/>
      <c r="T319" s="17"/>
    </row>
    <row r="320" spans="1:20" s="18" customFormat="1" ht="20.25" hidden="1" customHeight="1">
      <c r="A320" s="161" t="s">
        <v>144</v>
      </c>
      <c r="B320" s="49">
        <v>793</v>
      </c>
      <c r="C320" s="10" t="s">
        <v>173</v>
      </c>
      <c r="D320" s="10" t="s">
        <v>19</v>
      </c>
      <c r="E320" s="15" t="s">
        <v>525</v>
      </c>
      <c r="F320" s="15" t="s">
        <v>67</v>
      </c>
      <c r="G320" s="74"/>
      <c r="H320" s="74"/>
      <c r="I320" s="74"/>
      <c r="P320" s="17"/>
      <c r="Q320" s="17"/>
      <c r="R320" s="17"/>
      <c r="S320" s="17"/>
      <c r="T320" s="17"/>
    </row>
    <row r="321" spans="1:20" s="18" customFormat="1" ht="76.5" hidden="1">
      <c r="A321" s="86" t="s">
        <v>440</v>
      </c>
      <c r="B321" s="49">
        <v>793</v>
      </c>
      <c r="C321" s="10" t="s">
        <v>173</v>
      </c>
      <c r="D321" s="10" t="s">
        <v>19</v>
      </c>
      <c r="E321" s="15" t="s">
        <v>526</v>
      </c>
      <c r="F321" s="15"/>
      <c r="G321" s="74">
        <f>G322</f>
        <v>0</v>
      </c>
      <c r="H321" s="74">
        <f t="shared" si="82"/>
        <v>0</v>
      </c>
      <c r="I321" s="74">
        <f t="shared" si="82"/>
        <v>0</v>
      </c>
      <c r="P321" s="17"/>
      <c r="Q321" s="17"/>
      <c r="R321" s="17"/>
      <c r="S321" s="17"/>
      <c r="T321" s="17"/>
    </row>
    <row r="322" spans="1:20" s="18" customFormat="1" ht="22.5" hidden="1" customHeight="1">
      <c r="A322" s="86" t="s">
        <v>63</v>
      </c>
      <c r="B322" s="49">
        <v>793</v>
      </c>
      <c r="C322" s="10" t="s">
        <v>173</v>
      </c>
      <c r="D322" s="10" t="s">
        <v>19</v>
      </c>
      <c r="E322" s="15" t="s">
        <v>526</v>
      </c>
      <c r="F322" s="15" t="s">
        <v>64</v>
      </c>
      <c r="G322" s="74">
        <f>G323</f>
        <v>0</v>
      </c>
      <c r="H322" s="74">
        <f t="shared" si="82"/>
        <v>0</v>
      </c>
      <c r="I322" s="74">
        <f t="shared" si="82"/>
        <v>0</v>
      </c>
      <c r="P322" s="17"/>
      <c r="Q322" s="17"/>
      <c r="R322" s="17"/>
      <c r="S322" s="17"/>
      <c r="T322" s="17"/>
    </row>
    <row r="323" spans="1:20" s="18" customFormat="1" ht="17.25" hidden="1" customHeight="1">
      <c r="A323" s="161" t="s">
        <v>144</v>
      </c>
      <c r="B323" s="49">
        <v>793</v>
      </c>
      <c r="C323" s="10" t="s">
        <v>173</v>
      </c>
      <c r="D323" s="10" t="s">
        <v>19</v>
      </c>
      <c r="E323" s="15" t="s">
        <v>526</v>
      </c>
      <c r="F323" s="15" t="s">
        <v>67</v>
      </c>
      <c r="G323" s="74"/>
      <c r="H323" s="74"/>
      <c r="I323" s="74"/>
      <c r="P323" s="17"/>
      <c r="Q323" s="17"/>
      <c r="R323" s="17"/>
      <c r="S323" s="17"/>
      <c r="T323" s="17"/>
    </row>
    <row r="324" spans="1:20" s="46" customFormat="1" ht="48.75" customHeight="1">
      <c r="A324" s="16" t="s">
        <v>424</v>
      </c>
      <c r="B324" s="49">
        <v>793</v>
      </c>
      <c r="C324" s="10" t="s">
        <v>173</v>
      </c>
      <c r="D324" s="10" t="s">
        <v>19</v>
      </c>
      <c r="E324" s="15" t="s">
        <v>379</v>
      </c>
      <c r="F324" s="15"/>
      <c r="G324" s="74">
        <f>G325+G330</f>
        <v>1870000</v>
      </c>
      <c r="H324" s="74">
        <f t="shared" ref="G324:I325" si="83">H325</f>
        <v>1800000</v>
      </c>
      <c r="I324" s="74">
        <f t="shared" si="83"/>
        <v>1800000</v>
      </c>
      <c r="P324" s="127"/>
      <c r="Q324" s="127"/>
      <c r="R324" s="127"/>
      <c r="S324" s="127"/>
      <c r="T324" s="127"/>
    </row>
    <row r="325" spans="1:20" s="46" customFormat="1" ht="21" customHeight="1">
      <c r="A325" s="16" t="s">
        <v>324</v>
      </c>
      <c r="B325" s="49">
        <v>793</v>
      </c>
      <c r="C325" s="10" t="s">
        <v>173</v>
      </c>
      <c r="D325" s="10" t="s">
        <v>19</v>
      </c>
      <c r="E325" s="15" t="s">
        <v>379</v>
      </c>
      <c r="F325" s="15" t="s">
        <v>37</v>
      </c>
      <c r="G325" s="74">
        <f t="shared" si="83"/>
        <v>1870000</v>
      </c>
      <c r="H325" s="74">
        <f t="shared" si="83"/>
        <v>1800000</v>
      </c>
      <c r="I325" s="74">
        <f t="shared" si="83"/>
        <v>1800000</v>
      </c>
      <c r="P325" s="127"/>
      <c r="Q325" s="127"/>
      <c r="R325" s="127"/>
      <c r="S325" s="127"/>
      <c r="T325" s="127"/>
    </row>
    <row r="326" spans="1:20" s="46" customFormat="1" ht="28.5" customHeight="1">
      <c r="A326" s="16" t="s">
        <v>38</v>
      </c>
      <c r="B326" s="49">
        <v>793</v>
      </c>
      <c r="C326" s="10" t="s">
        <v>173</v>
      </c>
      <c r="D326" s="10" t="s">
        <v>19</v>
      </c>
      <c r="E326" s="15" t="s">
        <v>379</v>
      </c>
      <c r="F326" s="15" t="s">
        <v>39</v>
      </c>
      <c r="G326" s="74">
        <f>'прил 5,'!G2064+'прил 5,'!G1389</f>
        <v>1870000</v>
      </c>
      <c r="H326" s="74">
        <f>'прил 5,'!H2064+'прил 5,'!H1389</f>
        <v>1800000</v>
      </c>
      <c r="I326" s="74">
        <f>'прил 5,'!I2064+'прил 5,'!I1389</f>
        <v>1800000</v>
      </c>
      <c r="P326" s="127"/>
      <c r="Q326" s="127"/>
      <c r="R326" s="127"/>
      <c r="S326" s="127"/>
      <c r="T326" s="127"/>
    </row>
    <row r="327" spans="1:20" s="267" customFormat="1" ht="31.5" customHeight="1">
      <c r="A327" s="34" t="s">
        <v>478</v>
      </c>
      <c r="B327" s="35">
        <v>774</v>
      </c>
      <c r="C327" s="36" t="s">
        <v>26</v>
      </c>
      <c r="D327" s="36" t="s">
        <v>19</v>
      </c>
      <c r="E327" s="36" t="s">
        <v>189</v>
      </c>
      <c r="F327" s="36"/>
      <c r="G327" s="75">
        <f>G328+G485+G551+G599+G603+G623</f>
        <v>1163966377.0199997</v>
      </c>
      <c r="H327" s="75">
        <f>H328+H485+H551+H599+H603</f>
        <v>1069134834.0999999</v>
      </c>
      <c r="I327" s="75">
        <f>I328+I485+I551+I599+I603</f>
        <v>1056420748.0299999</v>
      </c>
      <c r="J327" s="75">
        <f t="shared" ref="J327:O327" si="84">J328+J485+J551+J599+J603+J439</f>
        <v>18738720</v>
      </c>
      <c r="K327" s="75">
        <f t="shared" si="84"/>
        <v>0</v>
      </c>
      <c r="L327" s="75">
        <f t="shared" si="84"/>
        <v>0</v>
      </c>
      <c r="M327" s="75">
        <f t="shared" si="84"/>
        <v>0</v>
      </c>
      <c r="N327" s="75">
        <f t="shared" si="84"/>
        <v>0</v>
      </c>
      <c r="O327" s="75">
        <f t="shared" si="84"/>
        <v>0</v>
      </c>
      <c r="P327" s="266"/>
      <c r="Q327" s="268"/>
      <c r="R327" s="266"/>
      <c r="S327" s="266"/>
      <c r="T327" s="266"/>
    </row>
    <row r="328" spans="1:20" s="18" customFormat="1" ht="42.75" customHeight="1">
      <c r="A328" s="16" t="s">
        <v>90</v>
      </c>
      <c r="B328" s="14">
        <v>774</v>
      </c>
      <c r="C328" s="15" t="s">
        <v>26</v>
      </c>
      <c r="D328" s="15" t="s">
        <v>19</v>
      </c>
      <c r="E328" s="15" t="s">
        <v>215</v>
      </c>
      <c r="F328" s="15"/>
      <c r="G328" s="74">
        <f>G334+G337+G340+G346+G353+G356+G359+G368+G371+G374+G377+G380+G385+G394+G409+G420+G426+G441+G450+G451+G452+G454+G472+G475+G484+G362+G388+G397+G391+G403+G406</f>
        <v>981128235.91999984</v>
      </c>
      <c r="H328" s="74">
        <f t="shared" ref="H328:I328" si="85">H334+H337+H340+H346+H353+H356+H359+H368+H371+H374+H377+H380+H385+H394+H409+H420+H426+H441+H450+H451+H452+H454+H472+H475+H484+H362+H388+H397+H391+H403+H406</f>
        <v>1001464358.0699999</v>
      </c>
      <c r="I328" s="74">
        <f t="shared" si="85"/>
        <v>1024544211.4699999</v>
      </c>
      <c r="J328" s="17">
        <v>18738720</v>
      </c>
      <c r="P328" s="17"/>
      <c r="Q328" s="17"/>
      <c r="R328" s="17"/>
      <c r="S328" s="17"/>
      <c r="T328" s="17"/>
    </row>
    <row r="329" spans="1:20" ht="50.25" hidden="1" customHeight="1">
      <c r="A329" s="16" t="s">
        <v>649</v>
      </c>
      <c r="B329" s="15" t="s">
        <v>94</v>
      </c>
      <c r="C329" s="15" t="s">
        <v>26</v>
      </c>
      <c r="D329" s="15" t="s">
        <v>28</v>
      </c>
      <c r="E329" s="15" t="s">
        <v>648</v>
      </c>
      <c r="F329" s="15"/>
      <c r="G329" s="74">
        <f t="shared" ref="G329:I330" si="86">G330</f>
        <v>0</v>
      </c>
      <c r="H329" s="74">
        <f t="shared" si="86"/>
        <v>0</v>
      </c>
      <c r="I329" s="74">
        <f t="shared" si="86"/>
        <v>0</v>
      </c>
      <c r="J329" s="1"/>
    </row>
    <row r="330" spans="1:20" s="18" customFormat="1" ht="25.5" hidden="1">
      <c r="A330" s="16" t="s">
        <v>30</v>
      </c>
      <c r="B330" s="15" t="s">
        <v>94</v>
      </c>
      <c r="C330" s="15" t="s">
        <v>26</v>
      </c>
      <c r="D330" s="15" t="s">
        <v>28</v>
      </c>
      <c r="E330" s="15" t="s">
        <v>648</v>
      </c>
      <c r="F330" s="15" t="s">
        <v>31</v>
      </c>
      <c r="G330" s="74">
        <f t="shared" si="86"/>
        <v>0</v>
      </c>
      <c r="H330" s="74">
        <f t="shared" si="86"/>
        <v>0</v>
      </c>
      <c r="I330" s="74">
        <f t="shared" si="86"/>
        <v>0</v>
      </c>
      <c r="L330" s="17" t="e">
        <f>#REF!+#REF!</f>
        <v>#REF!</v>
      </c>
      <c r="M330" s="17" t="e">
        <f>#REF!-L330</f>
        <v>#REF!</v>
      </c>
      <c r="P330" s="17"/>
      <c r="Q330" s="17"/>
      <c r="R330" s="17"/>
      <c r="S330" s="17"/>
      <c r="T330" s="17"/>
    </row>
    <row r="331" spans="1:20" s="18" customFormat="1" hidden="1">
      <c r="A331" s="16" t="s">
        <v>32</v>
      </c>
      <c r="B331" s="15" t="s">
        <v>94</v>
      </c>
      <c r="C331" s="15" t="s">
        <v>26</v>
      </c>
      <c r="D331" s="15" t="s">
        <v>28</v>
      </c>
      <c r="E331" s="15" t="s">
        <v>648</v>
      </c>
      <c r="F331" s="15" t="s">
        <v>33</v>
      </c>
      <c r="G331" s="74">
        <f>'прил 5,'!G527</f>
        <v>0</v>
      </c>
      <c r="H331" s="74">
        <f>'прил 5,'!H526</f>
        <v>0</v>
      </c>
      <c r="I331" s="74">
        <f>'прил 5,'!I526</f>
        <v>0</v>
      </c>
      <c r="P331" s="17"/>
      <c r="Q331" s="17"/>
      <c r="R331" s="17"/>
      <c r="S331" s="17"/>
      <c r="T331" s="17"/>
    </row>
    <row r="332" spans="1:20" s="18" customFormat="1" ht="56.25" customHeight="1">
      <c r="A332" s="84" t="s">
        <v>65</v>
      </c>
      <c r="B332" s="15" t="s">
        <v>94</v>
      </c>
      <c r="C332" s="15" t="s">
        <v>26</v>
      </c>
      <c r="D332" s="15" t="s">
        <v>28</v>
      </c>
      <c r="E332" s="15" t="s">
        <v>437</v>
      </c>
      <c r="F332" s="15"/>
      <c r="G332" s="102">
        <f t="shared" ref="G332:I333" si="87">G333</f>
        <v>721420</v>
      </c>
      <c r="H332" s="102">
        <f t="shared" si="87"/>
        <v>814538</v>
      </c>
      <c r="I332" s="102">
        <f t="shared" si="87"/>
        <v>847150</v>
      </c>
      <c r="J332" s="17">
        <v>188298123</v>
      </c>
      <c r="P332" s="17"/>
      <c r="Q332" s="17"/>
      <c r="R332" s="17"/>
      <c r="S332" s="17"/>
      <c r="T332" s="17"/>
    </row>
    <row r="333" spans="1:20" s="18" customFormat="1" ht="25.5">
      <c r="A333" s="16" t="s">
        <v>30</v>
      </c>
      <c r="B333" s="15" t="s">
        <v>94</v>
      </c>
      <c r="C333" s="15" t="s">
        <v>26</v>
      </c>
      <c r="D333" s="15" t="s">
        <v>28</v>
      </c>
      <c r="E333" s="15" t="s">
        <v>437</v>
      </c>
      <c r="F333" s="15" t="s">
        <v>31</v>
      </c>
      <c r="G333" s="102">
        <f t="shared" si="87"/>
        <v>721420</v>
      </c>
      <c r="H333" s="102">
        <f t="shared" si="87"/>
        <v>814538</v>
      </c>
      <c r="I333" s="102">
        <f t="shared" si="87"/>
        <v>847150</v>
      </c>
      <c r="J333" s="17">
        <v>100473040</v>
      </c>
      <c r="P333" s="17"/>
      <c r="Q333" s="17"/>
      <c r="R333" s="17"/>
      <c r="S333" s="17"/>
      <c r="T333" s="17"/>
    </row>
    <row r="334" spans="1:20" s="18" customFormat="1">
      <c r="A334" s="16" t="s">
        <v>32</v>
      </c>
      <c r="B334" s="15" t="s">
        <v>94</v>
      </c>
      <c r="C334" s="15" t="s">
        <v>26</v>
      </c>
      <c r="D334" s="15" t="s">
        <v>28</v>
      </c>
      <c r="E334" s="15" t="s">
        <v>437</v>
      </c>
      <c r="F334" s="15" t="s">
        <v>33</v>
      </c>
      <c r="G334" s="74">
        <f>'прил 5,'!G936</f>
        <v>721420</v>
      </c>
      <c r="H334" s="74">
        <f>'прил 5,'!H936</f>
        <v>814538</v>
      </c>
      <c r="I334" s="74">
        <f>'прил 5,'!I936</f>
        <v>847150</v>
      </c>
      <c r="J334" s="17">
        <v>1481975</v>
      </c>
      <c r="P334" s="17"/>
      <c r="Q334" s="17"/>
      <c r="R334" s="17"/>
      <c r="S334" s="17"/>
      <c r="T334" s="17"/>
    </row>
    <row r="335" spans="1:20" s="18" customFormat="1" ht="76.5">
      <c r="A335" s="84" t="s">
        <v>780</v>
      </c>
      <c r="B335" s="15" t="s">
        <v>94</v>
      </c>
      <c r="C335" s="15" t="s">
        <v>26</v>
      </c>
      <c r="D335" s="15" t="s">
        <v>28</v>
      </c>
      <c r="E335" s="15" t="s">
        <v>779</v>
      </c>
      <c r="F335" s="15"/>
      <c r="G335" s="74">
        <f t="shared" ref="G335:I336" si="88">G336</f>
        <v>1803468</v>
      </c>
      <c r="H335" s="74">
        <f t="shared" si="88"/>
        <v>1803468</v>
      </c>
      <c r="I335" s="74">
        <f t="shared" si="88"/>
        <v>1803468</v>
      </c>
      <c r="P335" s="17"/>
      <c r="Q335" s="17"/>
      <c r="R335" s="17"/>
      <c r="S335" s="17"/>
      <c r="T335" s="17"/>
    </row>
    <row r="336" spans="1:20" s="18" customFormat="1" ht="25.5">
      <c r="A336" s="16" t="s">
        <v>30</v>
      </c>
      <c r="B336" s="15" t="s">
        <v>94</v>
      </c>
      <c r="C336" s="15" t="s">
        <v>26</v>
      </c>
      <c r="D336" s="15" t="s">
        <v>28</v>
      </c>
      <c r="E336" s="15" t="s">
        <v>779</v>
      </c>
      <c r="F336" s="15" t="s">
        <v>31</v>
      </c>
      <c r="G336" s="74">
        <f t="shared" si="88"/>
        <v>1803468</v>
      </c>
      <c r="H336" s="74">
        <f t="shared" si="88"/>
        <v>1803468</v>
      </c>
      <c r="I336" s="74">
        <f t="shared" si="88"/>
        <v>1803468</v>
      </c>
      <c r="P336" s="17"/>
      <c r="Q336" s="17"/>
      <c r="R336" s="17"/>
      <c r="S336" s="17"/>
      <c r="T336" s="17"/>
    </row>
    <row r="337" spans="1:20" s="18" customFormat="1">
      <c r="A337" s="16" t="s">
        <v>32</v>
      </c>
      <c r="B337" s="15" t="s">
        <v>94</v>
      </c>
      <c r="C337" s="15" t="s">
        <v>26</v>
      </c>
      <c r="D337" s="15" t="s">
        <v>28</v>
      </c>
      <c r="E337" s="15" t="s">
        <v>779</v>
      </c>
      <c r="F337" s="15" t="s">
        <v>33</v>
      </c>
      <c r="G337" s="74">
        <f>'прил 5,'!G566</f>
        <v>1803468</v>
      </c>
      <c r="H337" s="74">
        <f>'прил 5,'!H566</f>
        <v>1803468</v>
      </c>
      <c r="I337" s="74">
        <f>'прил 5,'!I566</f>
        <v>1803468</v>
      </c>
      <c r="P337" s="17"/>
      <c r="Q337" s="17"/>
      <c r="R337" s="17"/>
      <c r="S337" s="17"/>
      <c r="T337" s="17"/>
    </row>
    <row r="338" spans="1:20" s="18" customFormat="1" ht="60" customHeight="1">
      <c r="A338" s="16" t="s">
        <v>3</v>
      </c>
      <c r="B338" s="15"/>
      <c r="C338" s="15"/>
      <c r="D338" s="15"/>
      <c r="E338" s="15" t="s">
        <v>916</v>
      </c>
      <c r="F338" s="15"/>
      <c r="G338" s="74">
        <f t="shared" ref="G338:I339" si="89">G339</f>
        <v>46785972</v>
      </c>
      <c r="H338" s="74">
        <f t="shared" si="89"/>
        <v>47525978</v>
      </c>
      <c r="I338" s="74">
        <f t="shared" si="89"/>
        <v>52557201</v>
      </c>
      <c r="J338" s="17">
        <v>1277362</v>
      </c>
      <c r="P338" s="17"/>
      <c r="Q338" s="17"/>
      <c r="R338" s="17"/>
      <c r="S338" s="17"/>
      <c r="T338" s="17"/>
    </row>
    <row r="339" spans="1:20" s="18" customFormat="1" ht="25.5">
      <c r="A339" s="16" t="s">
        <v>30</v>
      </c>
      <c r="B339" s="15" t="s">
        <v>94</v>
      </c>
      <c r="C339" s="15" t="s">
        <v>26</v>
      </c>
      <c r="D339" s="15" t="s">
        <v>28</v>
      </c>
      <c r="E339" s="15" t="s">
        <v>916</v>
      </c>
      <c r="F339" s="15" t="s">
        <v>31</v>
      </c>
      <c r="G339" s="74">
        <f t="shared" si="89"/>
        <v>46785972</v>
      </c>
      <c r="H339" s="74">
        <f t="shared" si="89"/>
        <v>47525978</v>
      </c>
      <c r="I339" s="74">
        <f t="shared" si="89"/>
        <v>52557201</v>
      </c>
      <c r="J339" s="17">
        <v>442381</v>
      </c>
      <c r="P339" s="17"/>
      <c r="Q339" s="17"/>
      <c r="R339" s="17"/>
      <c r="S339" s="17"/>
      <c r="T339" s="17"/>
    </row>
    <row r="340" spans="1:20" s="18" customFormat="1">
      <c r="A340" s="16" t="s">
        <v>32</v>
      </c>
      <c r="B340" s="15" t="s">
        <v>94</v>
      </c>
      <c r="C340" s="15" t="s">
        <v>26</v>
      </c>
      <c r="D340" s="15" t="s">
        <v>28</v>
      </c>
      <c r="E340" s="15" t="s">
        <v>916</v>
      </c>
      <c r="F340" s="15" t="s">
        <v>33</v>
      </c>
      <c r="G340" s="74">
        <f>'прил 5,'!G530+'прил 5,'!G451+'прил 5,'!G731+'прил 5,'!G92</f>
        <v>46785972</v>
      </c>
      <c r="H340" s="74">
        <f>'прил 5,'!H530+'прил 5,'!H451+'прил 5,'!H731+'прил 5,'!H92</f>
        <v>47525978</v>
      </c>
      <c r="I340" s="74">
        <f>'прил 5,'!I530+'прил 5,'!I451+'прил 5,'!I731+'прил 5,'!I92</f>
        <v>52557201</v>
      </c>
      <c r="J340" s="17">
        <v>100000</v>
      </c>
      <c r="P340" s="17"/>
      <c r="Q340" s="17"/>
      <c r="R340" s="17"/>
      <c r="S340" s="17"/>
      <c r="T340" s="17"/>
    </row>
    <row r="341" spans="1:20" s="18" customFormat="1">
      <c r="A341" s="16" t="s">
        <v>91</v>
      </c>
      <c r="B341" s="15" t="s">
        <v>94</v>
      </c>
      <c r="C341" s="15" t="s">
        <v>26</v>
      </c>
      <c r="D341" s="15" t="s">
        <v>28</v>
      </c>
      <c r="E341" s="15" t="s">
        <v>134</v>
      </c>
      <c r="F341" s="15"/>
      <c r="G341" s="74">
        <f>G342+G344</f>
        <v>605741433.92999995</v>
      </c>
      <c r="H341" s="74">
        <f t="shared" ref="H341:I341" si="90">H342+H344</f>
        <v>629702800.27999997</v>
      </c>
      <c r="I341" s="74">
        <f t="shared" si="90"/>
        <v>649822035.52999997</v>
      </c>
      <c r="J341" s="17">
        <v>1000000</v>
      </c>
      <c r="P341" s="17"/>
      <c r="Q341" s="17"/>
      <c r="R341" s="17"/>
      <c r="S341" s="17"/>
      <c r="T341" s="17"/>
    </row>
    <row r="342" spans="1:20" s="18" customFormat="1" hidden="1">
      <c r="A342" s="16" t="s">
        <v>63</v>
      </c>
      <c r="B342" s="15" t="s">
        <v>94</v>
      </c>
      <c r="C342" s="15" t="s">
        <v>26</v>
      </c>
      <c r="D342" s="15" t="s">
        <v>28</v>
      </c>
      <c r="E342" s="15" t="s">
        <v>134</v>
      </c>
      <c r="F342" s="15" t="s">
        <v>64</v>
      </c>
      <c r="G342" s="74">
        <f t="shared" ref="G342:I342" si="91">G343</f>
        <v>0</v>
      </c>
      <c r="H342" s="102">
        <f t="shared" si="91"/>
        <v>0</v>
      </c>
      <c r="I342" s="102">
        <f t="shared" si="91"/>
        <v>0</v>
      </c>
      <c r="J342" s="17">
        <v>28108080</v>
      </c>
      <c r="P342" s="17"/>
      <c r="Q342" s="17"/>
      <c r="R342" s="17"/>
      <c r="S342" s="17"/>
      <c r="T342" s="17"/>
    </row>
    <row r="343" spans="1:20" s="18" customFormat="1" hidden="1">
      <c r="A343" s="16" t="s">
        <v>180</v>
      </c>
      <c r="B343" s="15" t="s">
        <v>94</v>
      </c>
      <c r="C343" s="15" t="s">
        <v>26</v>
      </c>
      <c r="D343" s="15" t="s">
        <v>28</v>
      </c>
      <c r="E343" s="15" t="s">
        <v>134</v>
      </c>
      <c r="F343" s="15" t="s">
        <v>181</v>
      </c>
      <c r="G343" s="74">
        <f>'прил 5,'!G536</f>
        <v>0</v>
      </c>
      <c r="H343" s="102">
        <f>'прил 5,'!H536</f>
        <v>0</v>
      </c>
      <c r="I343" s="102">
        <f>'прил 5,'!I536</f>
        <v>0</v>
      </c>
      <c r="J343" s="17">
        <v>346225581</v>
      </c>
      <c r="P343" s="17"/>
      <c r="Q343" s="17"/>
      <c r="R343" s="17"/>
      <c r="S343" s="17"/>
      <c r="T343" s="17"/>
    </row>
    <row r="344" spans="1:20" s="18" customFormat="1" ht="15" customHeight="1">
      <c r="A344" s="16" t="s">
        <v>91</v>
      </c>
      <c r="B344" s="14">
        <v>774</v>
      </c>
      <c r="C344" s="15" t="s">
        <v>26</v>
      </c>
      <c r="D344" s="15" t="s">
        <v>19</v>
      </c>
      <c r="E344" s="15" t="s">
        <v>134</v>
      </c>
      <c r="F344" s="15"/>
      <c r="G344" s="74">
        <f t="shared" ref="G344:I345" si="92">G345</f>
        <v>605741433.92999995</v>
      </c>
      <c r="H344" s="74">
        <f t="shared" si="92"/>
        <v>629702800.27999997</v>
      </c>
      <c r="I344" s="74">
        <f t="shared" si="92"/>
        <v>649822035.52999997</v>
      </c>
      <c r="J344" s="17"/>
      <c r="P344" s="17"/>
      <c r="Q344" s="17"/>
      <c r="R344" s="17"/>
      <c r="S344" s="17"/>
      <c r="T344" s="17"/>
    </row>
    <row r="345" spans="1:20" s="18" customFormat="1" ht="25.5">
      <c r="A345" s="16" t="s">
        <v>30</v>
      </c>
      <c r="B345" s="14">
        <v>774</v>
      </c>
      <c r="C345" s="15" t="s">
        <v>26</v>
      </c>
      <c r="D345" s="15" t="s">
        <v>19</v>
      </c>
      <c r="E345" s="15" t="s">
        <v>134</v>
      </c>
      <c r="F345" s="15" t="s">
        <v>31</v>
      </c>
      <c r="G345" s="74">
        <f t="shared" si="92"/>
        <v>605741433.92999995</v>
      </c>
      <c r="H345" s="74">
        <f t="shared" si="92"/>
        <v>629702800.27999997</v>
      </c>
      <c r="I345" s="74">
        <f t="shared" si="92"/>
        <v>649822035.52999997</v>
      </c>
      <c r="J345" s="17">
        <v>6074133</v>
      </c>
      <c r="P345" s="17"/>
      <c r="Q345" s="17"/>
      <c r="R345" s="17"/>
      <c r="S345" s="17"/>
      <c r="T345" s="17"/>
    </row>
    <row r="346" spans="1:20" s="18" customFormat="1">
      <c r="A346" s="16" t="s">
        <v>32</v>
      </c>
      <c r="B346" s="14">
        <v>774</v>
      </c>
      <c r="C346" s="15" t="s">
        <v>26</v>
      </c>
      <c r="D346" s="15" t="s">
        <v>19</v>
      </c>
      <c r="E346" s="15" t="s">
        <v>134</v>
      </c>
      <c r="F346" s="15" t="s">
        <v>33</v>
      </c>
      <c r="G346" s="74">
        <f>'прил 5,'!G454+'прил 5,'!G533+'прил 5,'!G734</f>
        <v>605741433.92999995</v>
      </c>
      <c r="H346" s="74">
        <f>'прил 5,'!H454+'прил 5,'!H533+'прил 5,'!H734</f>
        <v>629702800.27999997</v>
      </c>
      <c r="I346" s="74">
        <f>'прил 5,'!I454+'прил 5,'!I533+'прил 5,'!I734</f>
        <v>649822035.52999997</v>
      </c>
      <c r="J346" s="17">
        <v>123332466</v>
      </c>
      <c r="P346" s="17"/>
      <c r="Q346" s="17"/>
      <c r="R346" s="17"/>
      <c r="S346" s="17"/>
      <c r="T346" s="17"/>
    </row>
    <row r="347" spans="1:20" s="18" customFormat="1" ht="15" hidden="1" customHeight="1">
      <c r="A347" s="16" t="s">
        <v>91</v>
      </c>
      <c r="B347" s="14">
        <v>774</v>
      </c>
      <c r="C347" s="15" t="s">
        <v>26</v>
      </c>
      <c r="D347" s="15" t="s">
        <v>19</v>
      </c>
      <c r="E347" s="15" t="s">
        <v>216</v>
      </c>
      <c r="F347" s="15"/>
      <c r="G347" s="74">
        <f t="shared" ref="G347:I348" si="93">G348</f>
        <v>0</v>
      </c>
      <c r="H347" s="102">
        <f t="shared" si="93"/>
        <v>0</v>
      </c>
      <c r="I347" s="102">
        <f t="shared" si="93"/>
        <v>0</v>
      </c>
      <c r="J347" s="17"/>
      <c r="P347" s="17"/>
      <c r="Q347" s="17"/>
      <c r="R347" s="17"/>
      <c r="S347" s="17"/>
      <c r="T347" s="17"/>
    </row>
    <row r="348" spans="1:20" s="18" customFormat="1" ht="25.5" hidden="1">
      <c r="A348" s="16" t="s">
        <v>30</v>
      </c>
      <c r="B348" s="14">
        <v>774</v>
      </c>
      <c r="C348" s="15" t="s">
        <v>26</v>
      </c>
      <c r="D348" s="15" t="s">
        <v>19</v>
      </c>
      <c r="E348" s="15" t="s">
        <v>216</v>
      </c>
      <c r="F348" s="15" t="s">
        <v>31</v>
      </c>
      <c r="G348" s="74">
        <f t="shared" si="93"/>
        <v>0</v>
      </c>
      <c r="H348" s="102">
        <f t="shared" si="93"/>
        <v>0</v>
      </c>
      <c r="I348" s="102">
        <f t="shared" si="93"/>
        <v>0</v>
      </c>
      <c r="J348" s="17"/>
      <c r="P348" s="17"/>
      <c r="Q348" s="17"/>
      <c r="R348" s="17"/>
      <c r="S348" s="17"/>
      <c r="T348" s="17"/>
    </row>
    <row r="349" spans="1:20" s="18" customFormat="1" hidden="1">
      <c r="A349" s="16" t="s">
        <v>32</v>
      </c>
      <c r="B349" s="14">
        <v>774</v>
      </c>
      <c r="C349" s="15" t="s">
        <v>26</v>
      </c>
      <c r="D349" s="15" t="s">
        <v>19</v>
      </c>
      <c r="E349" s="15" t="s">
        <v>216</v>
      </c>
      <c r="F349" s="15" t="s">
        <v>33</v>
      </c>
      <c r="G349" s="74"/>
      <c r="H349" s="102"/>
      <c r="I349" s="102"/>
      <c r="J349" s="17"/>
      <c r="P349" s="17"/>
      <c r="Q349" s="17"/>
      <c r="R349" s="17"/>
      <c r="S349" s="17"/>
      <c r="T349" s="17"/>
    </row>
    <row r="350" spans="1:20" s="18" customFormat="1" ht="51" hidden="1">
      <c r="A350" s="16" t="s">
        <v>34</v>
      </c>
      <c r="B350" s="14">
        <v>774</v>
      </c>
      <c r="C350" s="15" t="s">
        <v>26</v>
      </c>
      <c r="D350" s="15" t="s">
        <v>19</v>
      </c>
      <c r="E350" s="15" t="s">
        <v>216</v>
      </c>
      <c r="F350" s="15" t="s">
        <v>92</v>
      </c>
      <c r="G350" s="74"/>
      <c r="H350" s="102"/>
      <c r="I350" s="102"/>
      <c r="J350" s="17"/>
      <c r="P350" s="17"/>
      <c r="Q350" s="17"/>
      <c r="R350" s="17"/>
      <c r="S350" s="17"/>
      <c r="T350" s="17"/>
    </row>
    <row r="351" spans="1:20" s="18" customFormat="1" ht="53.25" customHeight="1">
      <c r="A351" s="16" t="s">
        <v>638</v>
      </c>
      <c r="B351" s="15" t="s">
        <v>94</v>
      </c>
      <c r="C351" s="15" t="s">
        <v>26</v>
      </c>
      <c r="D351" s="15" t="s">
        <v>70</v>
      </c>
      <c r="E351" s="15" t="s">
        <v>637</v>
      </c>
      <c r="F351" s="15"/>
      <c r="G351" s="74">
        <f t="shared" ref="G351:I352" si="94">G352</f>
        <v>10919566.07</v>
      </c>
      <c r="H351" s="74">
        <f t="shared" si="94"/>
        <v>11053199.720000001</v>
      </c>
      <c r="I351" s="74">
        <f t="shared" si="94"/>
        <v>11215464.470000001</v>
      </c>
      <c r="P351" s="17" t="s">
        <v>897</v>
      </c>
      <c r="Q351" s="17"/>
      <c r="R351" s="17"/>
      <c r="S351" s="17"/>
      <c r="T351" s="17"/>
    </row>
    <row r="352" spans="1:20" s="18" customFormat="1" ht="25.5">
      <c r="A352" s="16" t="s">
        <v>30</v>
      </c>
      <c r="B352" s="15" t="s">
        <v>94</v>
      </c>
      <c r="C352" s="15" t="s">
        <v>26</v>
      </c>
      <c r="D352" s="15" t="s">
        <v>70</v>
      </c>
      <c r="E352" s="15" t="s">
        <v>637</v>
      </c>
      <c r="F352" s="15" t="s">
        <v>31</v>
      </c>
      <c r="G352" s="74">
        <f t="shared" si="94"/>
        <v>10919566.07</v>
      </c>
      <c r="H352" s="74">
        <f t="shared" si="94"/>
        <v>11053199.720000001</v>
      </c>
      <c r="I352" s="74">
        <f t="shared" si="94"/>
        <v>11215464.470000001</v>
      </c>
      <c r="P352" s="17"/>
      <c r="Q352" s="17"/>
      <c r="R352" s="17"/>
      <c r="S352" s="17"/>
      <c r="T352" s="17"/>
    </row>
    <row r="353" spans="1:20" s="18" customFormat="1">
      <c r="A353" s="16" t="s">
        <v>32</v>
      </c>
      <c r="B353" s="15" t="s">
        <v>94</v>
      </c>
      <c r="C353" s="15" t="s">
        <v>26</v>
      </c>
      <c r="D353" s="15" t="s">
        <v>70</v>
      </c>
      <c r="E353" s="15" t="s">
        <v>637</v>
      </c>
      <c r="F353" s="15" t="s">
        <v>33</v>
      </c>
      <c r="G353" s="74">
        <f>'прил 5,'!G746</f>
        <v>10919566.07</v>
      </c>
      <c r="H353" s="74">
        <f>'прил 5,'!H746</f>
        <v>11053199.720000001</v>
      </c>
      <c r="I353" s="74">
        <f>'прил 5,'!I746</f>
        <v>11215464.470000001</v>
      </c>
      <c r="P353" s="17"/>
      <c r="Q353" s="17"/>
      <c r="R353" s="17"/>
      <c r="S353" s="17"/>
      <c r="T353" s="17"/>
    </row>
    <row r="354" spans="1:20" s="18" customFormat="1" ht="25.5">
      <c r="A354" s="16" t="s">
        <v>93</v>
      </c>
      <c r="B354" s="14">
        <v>774</v>
      </c>
      <c r="C354" s="15" t="s">
        <v>26</v>
      </c>
      <c r="D354" s="15" t="s">
        <v>19</v>
      </c>
      <c r="E354" s="15" t="s">
        <v>217</v>
      </c>
      <c r="F354" s="15"/>
      <c r="G354" s="74">
        <f t="shared" ref="G354:I355" si="95">G355</f>
        <v>99427242</v>
      </c>
      <c r="H354" s="74">
        <f t="shared" si="95"/>
        <v>98500729</v>
      </c>
      <c r="I354" s="74">
        <f t="shared" si="95"/>
        <v>98842132</v>
      </c>
      <c r="J354" s="17">
        <v>100000</v>
      </c>
      <c r="P354" s="17"/>
      <c r="Q354" s="17"/>
      <c r="R354" s="17"/>
      <c r="S354" s="17"/>
      <c r="T354" s="17"/>
    </row>
    <row r="355" spans="1:20" s="18" customFormat="1" ht="25.5">
      <c r="A355" s="16" t="s">
        <v>30</v>
      </c>
      <c r="B355" s="14">
        <v>774</v>
      </c>
      <c r="C355" s="15" t="s">
        <v>26</v>
      </c>
      <c r="D355" s="15" t="s">
        <v>19</v>
      </c>
      <c r="E355" s="15" t="s">
        <v>217</v>
      </c>
      <c r="F355" s="15" t="s">
        <v>31</v>
      </c>
      <c r="G355" s="74">
        <f t="shared" si="95"/>
        <v>99427242</v>
      </c>
      <c r="H355" s="74">
        <f t="shared" si="95"/>
        <v>98500729</v>
      </c>
      <c r="I355" s="74">
        <f t="shared" si="95"/>
        <v>98842132</v>
      </c>
      <c r="J355" s="17">
        <v>1000000</v>
      </c>
      <c r="P355" s="17"/>
      <c r="Q355" s="17"/>
      <c r="R355" s="17"/>
      <c r="S355" s="17"/>
      <c r="T355" s="17"/>
    </row>
    <row r="356" spans="1:20" s="18" customFormat="1">
      <c r="A356" s="16" t="s">
        <v>32</v>
      </c>
      <c r="B356" s="14">
        <v>774</v>
      </c>
      <c r="C356" s="15" t="s">
        <v>26</v>
      </c>
      <c r="D356" s="15" t="s">
        <v>19</v>
      </c>
      <c r="E356" s="15" t="s">
        <v>217</v>
      </c>
      <c r="F356" s="15" t="s">
        <v>33</v>
      </c>
      <c r="G356" s="74">
        <f>'прил 5,'!G457</f>
        <v>99427242</v>
      </c>
      <c r="H356" s="74">
        <f>'прил 5,'!H457</f>
        <v>98500729</v>
      </c>
      <c r="I356" s="74">
        <f>'прил 5,'!I457</f>
        <v>98842132</v>
      </c>
      <c r="J356" s="17">
        <v>3557619</v>
      </c>
      <c r="P356" s="17"/>
      <c r="Q356" s="17"/>
      <c r="R356" s="17"/>
      <c r="S356" s="17"/>
      <c r="T356" s="17"/>
    </row>
    <row r="357" spans="1:20" s="18" customFormat="1" ht="42.75" customHeight="1">
      <c r="A357" s="42" t="s">
        <v>881</v>
      </c>
      <c r="B357" s="15" t="s">
        <v>94</v>
      </c>
      <c r="C357" s="15" t="s">
        <v>26</v>
      </c>
      <c r="D357" s="15" t="s">
        <v>19</v>
      </c>
      <c r="E357" s="15" t="s">
        <v>617</v>
      </c>
      <c r="F357" s="15"/>
      <c r="G357" s="74">
        <f t="shared" ref="G357:I358" si="96">G358</f>
        <v>857216</v>
      </c>
      <c r="H357" s="74">
        <f t="shared" si="96"/>
        <v>857216</v>
      </c>
      <c r="I357" s="74">
        <f t="shared" si="96"/>
        <v>857216</v>
      </c>
      <c r="P357" s="17"/>
      <c r="Q357" s="17"/>
      <c r="R357" s="17"/>
      <c r="S357" s="17"/>
      <c r="T357" s="17"/>
    </row>
    <row r="358" spans="1:20" s="18" customFormat="1" ht="25.5">
      <c r="A358" s="16" t="s">
        <v>30</v>
      </c>
      <c r="B358" s="15" t="s">
        <v>94</v>
      </c>
      <c r="C358" s="15" t="s">
        <v>26</v>
      </c>
      <c r="D358" s="15" t="s">
        <v>19</v>
      </c>
      <c r="E358" s="15" t="s">
        <v>617</v>
      </c>
      <c r="F358" s="15" t="s">
        <v>31</v>
      </c>
      <c r="G358" s="74">
        <f t="shared" si="96"/>
        <v>857216</v>
      </c>
      <c r="H358" s="74">
        <f t="shared" si="96"/>
        <v>857216</v>
      </c>
      <c r="I358" s="74">
        <f t="shared" si="96"/>
        <v>857216</v>
      </c>
      <c r="P358" s="17"/>
      <c r="Q358" s="17"/>
      <c r="R358" s="17"/>
      <c r="S358" s="17"/>
      <c r="T358" s="17"/>
    </row>
    <row r="359" spans="1:20">
      <c r="A359" s="16" t="s">
        <v>32</v>
      </c>
      <c r="B359" s="15" t="s">
        <v>94</v>
      </c>
      <c r="C359" s="15" t="s">
        <v>26</v>
      </c>
      <c r="D359" s="15" t="s">
        <v>19</v>
      </c>
      <c r="E359" s="15" t="s">
        <v>617</v>
      </c>
      <c r="F359" s="15" t="s">
        <v>33</v>
      </c>
      <c r="G359" s="74">
        <f>'прил 5,'!G466</f>
        <v>857216</v>
      </c>
      <c r="H359" s="74">
        <f>'прил 5,'!H466</f>
        <v>857216</v>
      </c>
      <c r="I359" s="74">
        <f>'прил 5,'!I466</f>
        <v>857216</v>
      </c>
      <c r="J359" s="1"/>
    </row>
    <row r="360" spans="1:20" ht="43.5" customHeight="1">
      <c r="A360" s="16" t="s">
        <v>118</v>
      </c>
      <c r="B360" s="15" t="s">
        <v>94</v>
      </c>
      <c r="C360" s="15" t="s">
        <v>26</v>
      </c>
      <c r="D360" s="15" t="s">
        <v>28</v>
      </c>
      <c r="E360" s="15" t="s">
        <v>222</v>
      </c>
      <c r="F360" s="15"/>
      <c r="G360" s="74">
        <f>G361</f>
        <v>128679717</v>
      </c>
      <c r="H360" s="102">
        <f>H361</f>
        <v>125609321</v>
      </c>
      <c r="I360" s="102">
        <f>I361</f>
        <v>125675659</v>
      </c>
      <c r="J360" s="17">
        <v>1832238</v>
      </c>
    </row>
    <row r="361" spans="1:20" ht="25.5">
      <c r="A361" s="16" t="s">
        <v>30</v>
      </c>
      <c r="B361" s="15" t="s">
        <v>94</v>
      </c>
      <c r="C361" s="15" t="s">
        <v>26</v>
      </c>
      <c r="D361" s="15" t="s">
        <v>28</v>
      </c>
      <c r="E361" s="15" t="s">
        <v>222</v>
      </c>
      <c r="F361" s="15" t="s">
        <v>31</v>
      </c>
      <c r="G361" s="74">
        <f t="shared" ref="G361:I361" si="97">G362</f>
        <v>128679717</v>
      </c>
      <c r="H361" s="102">
        <f t="shared" si="97"/>
        <v>125609321</v>
      </c>
      <c r="I361" s="102">
        <f t="shared" si="97"/>
        <v>125675659</v>
      </c>
      <c r="J361" s="17">
        <v>275000</v>
      </c>
    </row>
    <row r="362" spans="1:20">
      <c r="A362" s="16" t="s">
        <v>32</v>
      </c>
      <c r="B362" s="15" t="s">
        <v>94</v>
      </c>
      <c r="C362" s="15" t="s">
        <v>26</v>
      </c>
      <c r="D362" s="15" t="s">
        <v>28</v>
      </c>
      <c r="E362" s="15" t="s">
        <v>222</v>
      </c>
      <c r="F362" s="15" t="s">
        <v>33</v>
      </c>
      <c r="G362" s="74">
        <f>'прил 5,'!G541</f>
        <v>128679717</v>
      </c>
      <c r="H362" s="74">
        <f>'прил 5,'!H541</f>
        <v>125609321</v>
      </c>
      <c r="I362" s="74">
        <f>'прил 5,'!I541</f>
        <v>125675659</v>
      </c>
      <c r="J362" s="17">
        <v>2097500</v>
      </c>
    </row>
    <row r="363" spans="1:20" ht="43.5" hidden="1" customHeight="1">
      <c r="A363" s="86" t="s">
        <v>744</v>
      </c>
      <c r="B363" s="88"/>
      <c r="C363" s="88"/>
      <c r="D363" s="88"/>
      <c r="E363" s="88" t="s">
        <v>738</v>
      </c>
      <c r="F363" s="88"/>
      <c r="G363" s="102">
        <f>G364</f>
        <v>0</v>
      </c>
      <c r="H363" s="102"/>
      <c r="I363" s="102"/>
      <c r="J363" s="17"/>
    </row>
    <row r="364" spans="1:20" ht="25.5" hidden="1">
      <c r="A364" s="86" t="s">
        <v>96</v>
      </c>
      <c r="B364" s="88" t="s">
        <v>94</v>
      </c>
      <c r="C364" s="88" t="s">
        <v>26</v>
      </c>
      <c r="D364" s="88" t="s">
        <v>28</v>
      </c>
      <c r="E364" s="88" t="s">
        <v>738</v>
      </c>
      <c r="F364" s="88" t="s">
        <v>349</v>
      </c>
      <c r="G364" s="102">
        <f>G365</f>
        <v>0</v>
      </c>
      <c r="H364" s="74">
        <f>H365</f>
        <v>0</v>
      </c>
      <c r="I364" s="74">
        <f>I365</f>
        <v>0</v>
      </c>
      <c r="J364" s="1"/>
    </row>
    <row r="365" spans="1:20" s="3" customFormat="1" ht="89.25" hidden="1">
      <c r="A365" s="86" t="s">
        <v>421</v>
      </c>
      <c r="B365" s="177">
        <v>774</v>
      </c>
      <c r="C365" s="88" t="s">
        <v>26</v>
      </c>
      <c r="D365" s="88" t="s">
        <v>28</v>
      </c>
      <c r="E365" s="88" t="s">
        <v>738</v>
      </c>
      <c r="F365" s="88" t="s">
        <v>420</v>
      </c>
      <c r="G365" s="102">
        <f>'прил 5,'!G544</f>
        <v>0</v>
      </c>
      <c r="H365" s="74">
        <v>0</v>
      </c>
      <c r="I365" s="74">
        <v>0</v>
      </c>
      <c r="P365" s="128"/>
      <c r="Q365" s="128"/>
      <c r="R365" s="128"/>
      <c r="S365" s="128"/>
      <c r="T365" s="128"/>
    </row>
    <row r="366" spans="1:20" ht="25.5">
      <c r="A366" s="16" t="s">
        <v>29</v>
      </c>
      <c r="B366" s="15" t="s">
        <v>94</v>
      </c>
      <c r="C366" s="15" t="s">
        <v>26</v>
      </c>
      <c r="D366" s="15" t="s">
        <v>28</v>
      </c>
      <c r="E366" s="15" t="s">
        <v>223</v>
      </c>
      <c r="F366" s="15"/>
      <c r="G366" s="102">
        <f t="shared" ref="G366:I367" si="98">G367</f>
        <v>17127247</v>
      </c>
      <c r="H366" s="102">
        <f t="shared" si="98"/>
        <v>15367283</v>
      </c>
      <c r="I366" s="102">
        <f t="shared" si="98"/>
        <v>11015458</v>
      </c>
      <c r="J366" s="2">
        <v>66815463</v>
      </c>
    </row>
    <row r="367" spans="1:20" ht="25.5">
      <c r="A367" s="16" t="s">
        <v>30</v>
      </c>
      <c r="B367" s="15" t="s">
        <v>94</v>
      </c>
      <c r="C367" s="15" t="s">
        <v>26</v>
      </c>
      <c r="D367" s="15" t="s">
        <v>28</v>
      </c>
      <c r="E367" s="15" t="s">
        <v>223</v>
      </c>
      <c r="F367" s="15" t="s">
        <v>31</v>
      </c>
      <c r="G367" s="102">
        <f t="shared" si="98"/>
        <v>17127247</v>
      </c>
      <c r="H367" s="102">
        <f t="shared" si="98"/>
        <v>15367283</v>
      </c>
      <c r="I367" s="102">
        <f t="shared" si="98"/>
        <v>11015458</v>
      </c>
      <c r="J367" s="2">
        <v>11498996</v>
      </c>
    </row>
    <row r="368" spans="1:20">
      <c r="A368" s="16" t="s">
        <v>32</v>
      </c>
      <c r="B368" s="15" t="s">
        <v>94</v>
      </c>
      <c r="C368" s="15" t="s">
        <v>26</v>
      </c>
      <c r="D368" s="15" t="s">
        <v>28</v>
      </c>
      <c r="E368" s="15" t="s">
        <v>223</v>
      </c>
      <c r="F368" s="15" t="s">
        <v>33</v>
      </c>
      <c r="G368" s="74">
        <f>'прил 5,'!G737</f>
        <v>17127247</v>
      </c>
      <c r="H368" s="74">
        <f>'прил 5,'!H737</f>
        <v>15367283</v>
      </c>
      <c r="I368" s="74">
        <f>'прил 5,'!I737</f>
        <v>11015458</v>
      </c>
      <c r="J368" s="2">
        <v>90400</v>
      </c>
    </row>
    <row r="369" spans="1:20" s="18" customFormat="1">
      <c r="A369" s="16" t="s">
        <v>861</v>
      </c>
      <c r="B369" s="14">
        <v>774</v>
      </c>
      <c r="C369" s="15" t="s">
        <v>26</v>
      </c>
      <c r="D369" s="15" t="s">
        <v>19</v>
      </c>
      <c r="E369" s="15" t="s">
        <v>880</v>
      </c>
      <c r="F369" s="15"/>
      <c r="G369" s="74">
        <f>G370</f>
        <v>1812176.81</v>
      </c>
      <c r="H369" s="74">
        <f t="shared" ref="G369:I370" si="99">H370</f>
        <v>1835299</v>
      </c>
      <c r="I369" s="74">
        <f t="shared" si="99"/>
        <v>1835299</v>
      </c>
      <c r="P369" s="17"/>
      <c r="Q369" s="17"/>
      <c r="R369" s="17"/>
      <c r="S369" s="17"/>
      <c r="T369" s="17"/>
    </row>
    <row r="370" spans="1:20" s="18" customFormat="1" ht="25.5">
      <c r="A370" s="16" t="s">
        <v>30</v>
      </c>
      <c r="B370" s="14">
        <v>774</v>
      </c>
      <c r="C370" s="15" t="s">
        <v>26</v>
      </c>
      <c r="D370" s="15" t="s">
        <v>19</v>
      </c>
      <c r="E370" s="15" t="s">
        <v>880</v>
      </c>
      <c r="F370" s="15" t="s">
        <v>31</v>
      </c>
      <c r="G370" s="74">
        <f t="shared" si="99"/>
        <v>1812176.81</v>
      </c>
      <c r="H370" s="74">
        <f t="shared" si="99"/>
        <v>1835299</v>
      </c>
      <c r="I370" s="74">
        <f t="shared" si="99"/>
        <v>1835299</v>
      </c>
      <c r="P370" s="17"/>
      <c r="Q370" s="17"/>
      <c r="R370" s="17"/>
      <c r="S370" s="17"/>
      <c r="T370" s="17"/>
    </row>
    <row r="371" spans="1:20" s="18" customFormat="1">
      <c r="A371" s="16" t="s">
        <v>32</v>
      </c>
      <c r="B371" s="14">
        <v>774</v>
      </c>
      <c r="C371" s="15" t="s">
        <v>26</v>
      </c>
      <c r="D371" s="15" t="s">
        <v>19</v>
      </c>
      <c r="E371" s="15" t="s">
        <v>880</v>
      </c>
      <c r="F371" s="15" t="s">
        <v>33</v>
      </c>
      <c r="G371" s="74">
        <f>'прил 5,'!G460+'прил 5,'!G740+'прил 5,'!G547</f>
        <v>1812176.81</v>
      </c>
      <c r="H371" s="74">
        <f>'прил 5,'!H460+'прил 5,'!H740+'прил 5,'!H547</f>
        <v>1835299</v>
      </c>
      <c r="I371" s="74">
        <f>'прил 5,'!I460+'прил 5,'!I740+'прил 5,'!I547</f>
        <v>1835299</v>
      </c>
      <c r="P371" s="17"/>
      <c r="Q371" s="17"/>
      <c r="R371" s="17"/>
      <c r="S371" s="17"/>
      <c r="T371" s="17"/>
    </row>
    <row r="372" spans="1:20" s="18" customFormat="1" ht="54" customHeight="1">
      <c r="A372" s="212" t="s">
        <v>886</v>
      </c>
      <c r="B372" s="15" t="s">
        <v>94</v>
      </c>
      <c r="C372" s="15" t="s">
        <v>26</v>
      </c>
      <c r="D372" s="15" t="s">
        <v>19</v>
      </c>
      <c r="E372" s="15" t="s">
        <v>882</v>
      </c>
      <c r="F372" s="15"/>
      <c r="G372" s="74">
        <f t="shared" ref="G372:I373" si="100">G373</f>
        <v>4243923</v>
      </c>
      <c r="H372" s="74">
        <f t="shared" si="100"/>
        <v>4174525</v>
      </c>
      <c r="I372" s="74">
        <f t="shared" si="100"/>
        <v>4174525</v>
      </c>
      <c r="P372" s="17"/>
      <c r="Q372" s="17"/>
      <c r="R372" s="17"/>
      <c r="S372" s="17"/>
      <c r="T372" s="17"/>
    </row>
    <row r="373" spans="1:20" s="18" customFormat="1" ht="25.5">
      <c r="A373" s="16" t="s">
        <v>30</v>
      </c>
      <c r="B373" s="15" t="s">
        <v>94</v>
      </c>
      <c r="C373" s="15" t="s">
        <v>26</v>
      </c>
      <c r="D373" s="15" t="s">
        <v>19</v>
      </c>
      <c r="E373" s="15" t="s">
        <v>882</v>
      </c>
      <c r="F373" s="15" t="s">
        <v>31</v>
      </c>
      <c r="G373" s="74">
        <f t="shared" si="100"/>
        <v>4243923</v>
      </c>
      <c r="H373" s="74">
        <f t="shared" si="100"/>
        <v>4174525</v>
      </c>
      <c r="I373" s="74">
        <f t="shared" si="100"/>
        <v>4174525</v>
      </c>
      <c r="P373" s="17"/>
      <c r="Q373" s="17"/>
      <c r="R373" s="17"/>
      <c r="S373" s="17"/>
      <c r="T373" s="17"/>
    </row>
    <row r="374" spans="1:20">
      <c r="A374" s="16" t="s">
        <v>32</v>
      </c>
      <c r="B374" s="15" t="s">
        <v>94</v>
      </c>
      <c r="C374" s="15" t="s">
        <v>26</v>
      </c>
      <c r="D374" s="15" t="s">
        <v>19</v>
      </c>
      <c r="E374" s="15" t="s">
        <v>882</v>
      </c>
      <c r="F374" s="15" t="s">
        <v>33</v>
      </c>
      <c r="G374" s="74">
        <f>'прил 5,'!G471</f>
        <v>4243923</v>
      </c>
      <c r="H374" s="74">
        <f>'прил 5,'!H471</f>
        <v>4174525</v>
      </c>
      <c r="I374" s="74">
        <f>'прил 5,'!I471</f>
        <v>4174525</v>
      </c>
      <c r="J374" s="1"/>
    </row>
    <row r="375" spans="1:20" s="18" customFormat="1" ht="51" customHeight="1">
      <c r="A375" s="42" t="s">
        <v>883</v>
      </c>
      <c r="B375" s="15" t="s">
        <v>94</v>
      </c>
      <c r="C375" s="15" t="s">
        <v>26</v>
      </c>
      <c r="D375" s="15" t="s">
        <v>28</v>
      </c>
      <c r="E375" s="15" t="s">
        <v>887</v>
      </c>
      <c r="F375" s="15"/>
      <c r="G375" s="74">
        <f t="shared" ref="G375:I376" si="101">G376</f>
        <v>1630221</v>
      </c>
      <c r="H375" s="74">
        <f t="shared" si="101"/>
        <v>2386123</v>
      </c>
      <c r="I375" s="74">
        <f t="shared" si="101"/>
        <v>2386123</v>
      </c>
      <c r="P375" s="17"/>
      <c r="Q375" s="17"/>
      <c r="R375" s="17"/>
      <c r="S375" s="17"/>
      <c r="T375" s="17"/>
    </row>
    <row r="376" spans="1:20" s="18" customFormat="1" ht="25.5">
      <c r="A376" s="16" t="s">
        <v>30</v>
      </c>
      <c r="B376" s="15" t="s">
        <v>94</v>
      </c>
      <c r="C376" s="15" t="s">
        <v>26</v>
      </c>
      <c r="D376" s="15" t="s">
        <v>28</v>
      </c>
      <c r="E376" s="15" t="s">
        <v>887</v>
      </c>
      <c r="F376" s="15" t="s">
        <v>31</v>
      </c>
      <c r="G376" s="74">
        <f t="shared" si="101"/>
        <v>1630221</v>
      </c>
      <c r="H376" s="74">
        <f t="shared" si="101"/>
        <v>2386123</v>
      </c>
      <c r="I376" s="74">
        <f t="shared" si="101"/>
        <v>2386123</v>
      </c>
      <c r="P376" s="17"/>
      <c r="Q376" s="17"/>
      <c r="R376" s="17"/>
      <c r="S376" s="17"/>
      <c r="T376" s="17"/>
    </row>
    <row r="377" spans="1:20">
      <c r="A377" s="16" t="s">
        <v>32</v>
      </c>
      <c r="B377" s="15" t="s">
        <v>94</v>
      </c>
      <c r="C377" s="15" t="s">
        <v>26</v>
      </c>
      <c r="D377" s="15" t="s">
        <v>28</v>
      </c>
      <c r="E377" s="15" t="s">
        <v>887</v>
      </c>
      <c r="F377" s="15" t="s">
        <v>33</v>
      </c>
      <c r="G377" s="74">
        <f>'прил 5,'!G578</f>
        <v>1630221</v>
      </c>
      <c r="H377" s="74">
        <f>'прил 5,'!H578</f>
        <v>2386123</v>
      </c>
      <c r="I377" s="74">
        <f>'прил 5,'!I578</f>
        <v>2386123</v>
      </c>
      <c r="J377" s="1"/>
    </row>
    <row r="378" spans="1:20" ht="16.5" customHeight="1">
      <c r="A378" s="16" t="s">
        <v>1</v>
      </c>
      <c r="B378" s="15" t="s">
        <v>94</v>
      </c>
      <c r="C378" s="15" t="s">
        <v>26</v>
      </c>
      <c r="D378" s="15" t="s">
        <v>28</v>
      </c>
      <c r="E378" s="15" t="s">
        <v>551</v>
      </c>
      <c r="F378" s="15"/>
      <c r="G378" s="74">
        <f t="shared" ref="G378:I378" si="102">G379</f>
        <v>0</v>
      </c>
      <c r="H378" s="74">
        <f t="shared" si="102"/>
        <v>0</v>
      </c>
      <c r="I378" s="74">
        <f t="shared" si="102"/>
        <v>0</v>
      </c>
      <c r="J378" s="1"/>
      <c r="P378" s="1"/>
      <c r="Q378" s="1"/>
      <c r="R378" s="1"/>
      <c r="S378" s="1"/>
      <c r="T378" s="1"/>
    </row>
    <row r="379" spans="1:20" ht="24.75" customHeight="1">
      <c r="A379" s="16" t="s">
        <v>30</v>
      </c>
      <c r="B379" s="15" t="s">
        <v>94</v>
      </c>
      <c r="C379" s="15" t="s">
        <v>26</v>
      </c>
      <c r="D379" s="15" t="s">
        <v>28</v>
      </c>
      <c r="E379" s="15" t="s">
        <v>551</v>
      </c>
      <c r="F379" s="15" t="s">
        <v>31</v>
      </c>
      <c r="G379" s="74">
        <f>G380</f>
        <v>0</v>
      </c>
      <c r="H379" s="74">
        <f>H380</f>
        <v>0</v>
      </c>
      <c r="I379" s="74">
        <f>I380</f>
        <v>0</v>
      </c>
      <c r="J379" s="1"/>
      <c r="P379" s="1"/>
      <c r="Q379" s="1"/>
      <c r="R379" s="1"/>
      <c r="S379" s="1"/>
      <c r="T379" s="1"/>
    </row>
    <row r="380" spans="1:20">
      <c r="A380" s="16" t="s">
        <v>32</v>
      </c>
      <c r="B380" s="15" t="s">
        <v>94</v>
      </c>
      <c r="C380" s="15" t="s">
        <v>26</v>
      </c>
      <c r="D380" s="15" t="s">
        <v>28</v>
      </c>
      <c r="E380" s="15" t="s">
        <v>551</v>
      </c>
      <c r="F380" s="15" t="s">
        <v>33</v>
      </c>
      <c r="G380" s="74">
        <f>'прил 5,'!G762</f>
        <v>0</v>
      </c>
      <c r="H380" s="74">
        <f>'прил 5,'!H762</f>
        <v>0</v>
      </c>
      <c r="I380" s="74">
        <f>'прил 5,'!I762</f>
        <v>0</v>
      </c>
      <c r="J380" s="1"/>
      <c r="P380" s="1"/>
      <c r="Q380" s="1"/>
      <c r="R380" s="1"/>
      <c r="S380" s="1"/>
      <c r="T380" s="1"/>
    </row>
    <row r="381" spans="1:20" ht="74.25" customHeight="1">
      <c r="A381" s="86" t="s">
        <v>765</v>
      </c>
      <c r="B381" s="88" t="s">
        <v>94</v>
      </c>
      <c r="C381" s="88" t="s">
        <v>26</v>
      </c>
      <c r="D381" s="88" t="s">
        <v>28</v>
      </c>
      <c r="E381" s="88" t="s">
        <v>763</v>
      </c>
      <c r="F381" s="15"/>
      <c r="G381" s="74">
        <f>G384+G382</f>
        <v>0</v>
      </c>
      <c r="H381" s="74">
        <f t="shared" ref="H381:I381" si="103">H384+H382</f>
        <v>1000000</v>
      </c>
      <c r="I381" s="74">
        <f t="shared" si="103"/>
        <v>1000000</v>
      </c>
      <c r="J381" s="1"/>
    </row>
    <row r="382" spans="1:20" ht="25.5" hidden="1">
      <c r="A382" s="16" t="s">
        <v>96</v>
      </c>
      <c r="B382" s="15" t="s">
        <v>94</v>
      </c>
      <c r="C382" s="15" t="s">
        <v>26</v>
      </c>
      <c r="D382" s="15" t="s">
        <v>28</v>
      </c>
      <c r="E382" s="15" t="s">
        <v>738</v>
      </c>
      <c r="F382" s="15" t="s">
        <v>349</v>
      </c>
      <c r="G382" s="74">
        <f>G383</f>
        <v>0</v>
      </c>
      <c r="H382" s="74">
        <f>H383</f>
        <v>0</v>
      </c>
      <c r="I382" s="74">
        <f>I383</f>
        <v>0</v>
      </c>
      <c r="J382" s="1"/>
    </row>
    <row r="383" spans="1:20" s="3" customFormat="1" ht="89.25" hidden="1">
      <c r="A383" s="16" t="s">
        <v>421</v>
      </c>
      <c r="B383" s="14">
        <v>774</v>
      </c>
      <c r="C383" s="15" t="s">
        <v>26</v>
      </c>
      <c r="D383" s="15" t="s">
        <v>28</v>
      </c>
      <c r="E383" s="15" t="s">
        <v>738</v>
      </c>
      <c r="F383" s="15" t="s">
        <v>420</v>
      </c>
      <c r="G383" s="191"/>
      <c r="H383" s="74">
        <v>0</v>
      </c>
      <c r="I383" s="74">
        <v>0</v>
      </c>
      <c r="P383" s="128"/>
      <c r="Q383" s="128"/>
      <c r="R383" s="128"/>
      <c r="S383" s="128"/>
      <c r="T383" s="128"/>
    </row>
    <row r="384" spans="1:20" ht="25.5">
      <c r="A384" s="16" t="s">
        <v>30</v>
      </c>
      <c r="B384" s="15" t="s">
        <v>94</v>
      </c>
      <c r="C384" s="15" t="s">
        <v>26</v>
      </c>
      <c r="D384" s="15" t="s">
        <v>28</v>
      </c>
      <c r="E384" s="15" t="s">
        <v>763</v>
      </c>
      <c r="F384" s="15" t="s">
        <v>31</v>
      </c>
      <c r="G384" s="74">
        <f>G385</f>
        <v>0</v>
      </c>
      <c r="H384" s="74">
        <f t="shared" ref="H384:I384" si="104">H385</f>
        <v>1000000</v>
      </c>
      <c r="I384" s="74">
        <f t="shared" si="104"/>
        <v>1000000</v>
      </c>
      <c r="J384" s="1"/>
    </row>
    <row r="385" spans="1:20">
      <c r="A385" s="16" t="s">
        <v>32</v>
      </c>
      <c r="B385" s="15" t="s">
        <v>94</v>
      </c>
      <c r="C385" s="15" t="s">
        <v>26</v>
      </c>
      <c r="D385" s="15" t="s">
        <v>28</v>
      </c>
      <c r="E385" s="15" t="s">
        <v>763</v>
      </c>
      <c r="F385" s="15" t="s">
        <v>33</v>
      </c>
      <c r="G385" s="74">
        <f>'прил 5,'!G552</f>
        <v>0</v>
      </c>
      <c r="H385" s="74">
        <f>'прил 5,'!H552</f>
        <v>1000000</v>
      </c>
      <c r="I385" s="74">
        <f>'прил 5,'!I552</f>
        <v>1000000</v>
      </c>
      <c r="J385" s="1"/>
    </row>
    <row r="386" spans="1:20" ht="24.75" customHeight="1">
      <c r="A386" s="86" t="s">
        <v>949</v>
      </c>
      <c r="B386" s="88" t="s">
        <v>94</v>
      </c>
      <c r="C386" s="88" t="s">
        <v>26</v>
      </c>
      <c r="D386" s="88" t="s">
        <v>28</v>
      </c>
      <c r="E386" s="88" t="s">
        <v>948</v>
      </c>
      <c r="F386" s="15"/>
      <c r="G386" s="74">
        <f>G390+G387</f>
        <v>561920</v>
      </c>
      <c r="H386" s="74">
        <f t="shared" ref="H386:I386" si="105">H390</f>
        <v>0</v>
      </c>
      <c r="I386" s="74">
        <f t="shared" si="105"/>
        <v>0</v>
      </c>
      <c r="J386" s="1"/>
    </row>
    <row r="387" spans="1:20" ht="25.5">
      <c r="A387" s="16" t="s">
        <v>30</v>
      </c>
      <c r="B387" s="15" t="s">
        <v>94</v>
      </c>
      <c r="C387" s="15" t="s">
        <v>26</v>
      </c>
      <c r="D387" s="15" t="s">
        <v>28</v>
      </c>
      <c r="E387" s="15" t="s">
        <v>948</v>
      </c>
      <c r="F387" s="15" t="s">
        <v>31</v>
      </c>
      <c r="G387" s="74">
        <f>G388</f>
        <v>61920</v>
      </c>
      <c r="H387" s="74">
        <f>H388</f>
        <v>0</v>
      </c>
      <c r="I387" s="74">
        <f>I388</f>
        <v>0</v>
      </c>
      <c r="J387" s="1"/>
    </row>
    <row r="388" spans="1:20" s="3" customFormat="1">
      <c r="A388" s="16" t="s">
        <v>32</v>
      </c>
      <c r="B388" s="14">
        <v>774</v>
      </c>
      <c r="C388" s="15" t="s">
        <v>26</v>
      </c>
      <c r="D388" s="15" t="s">
        <v>28</v>
      </c>
      <c r="E388" s="15" t="s">
        <v>948</v>
      </c>
      <c r="F388" s="15" t="s">
        <v>33</v>
      </c>
      <c r="G388" s="74">
        <f>'прил 5,'!G943</f>
        <v>61920</v>
      </c>
      <c r="H388" s="74">
        <v>0</v>
      </c>
      <c r="I388" s="74">
        <v>0</v>
      </c>
      <c r="P388" s="128"/>
      <c r="Q388" s="128"/>
      <c r="R388" s="128"/>
      <c r="S388" s="128"/>
      <c r="T388" s="128"/>
    </row>
    <row r="389" spans="1:20" ht="57" customHeight="1">
      <c r="A389" s="86" t="s">
        <v>764</v>
      </c>
      <c r="B389" s="88" t="s">
        <v>94</v>
      </c>
      <c r="C389" s="15" t="s">
        <v>26</v>
      </c>
      <c r="D389" s="15" t="s">
        <v>28</v>
      </c>
      <c r="E389" s="88" t="s">
        <v>762</v>
      </c>
      <c r="F389" s="15"/>
      <c r="G389" s="74">
        <f>G390</f>
        <v>500000</v>
      </c>
      <c r="H389" s="74">
        <f t="shared" ref="H389:I389" si="106">H390</f>
        <v>0</v>
      </c>
      <c r="I389" s="74">
        <f t="shared" si="106"/>
        <v>0</v>
      </c>
      <c r="J389" s="209"/>
      <c r="K389" s="218"/>
      <c r="L389" s="218"/>
      <c r="M389" s="218"/>
      <c r="N389" s="218"/>
      <c r="O389" s="218"/>
      <c r="P389" s="218"/>
      <c r="Q389" s="218"/>
      <c r="R389" s="218"/>
      <c r="S389" s="1"/>
      <c r="T389" s="1"/>
    </row>
    <row r="390" spans="1:20" ht="25.5">
      <c r="A390" s="16" t="s">
        <v>30</v>
      </c>
      <c r="B390" s="15" t="s">
        <v>94</v>
      </c>
      <c r="C390" s="15" t="s">
        <v>26</v>
      </c>
      <c r="D390" s="15" t="s">
        <v>28</v>
      </c>
      <c r="E390" s="15" t="s">
        <v>762</v>
      </c>
      <c r="F390" s="15" t="s">
        <v>31</v>
      </c>
      <c r="G390" s="74">
        <f>G391</f>
        <v>500000</v>
      </c>
      <c r="H390" s="74">
        <f>H391</f>
        <v>0</v>
      </c>
      <c r="I390" s="74">
        <f>I391</f>
        <v>0</v>
      </c>
      <c r="J390" s="1"/>
    </row>
    <row r="391" spans="1:20">
      <c r="A391" s="16" t="s">
        <v>32</v>
      </c>
      <c r="B391" s="15" t="s">
        <v>94</v>
      </c>
      <c r="C391" s="15" t="s">
        <v>26</v>
      </c>
      <c r="D391" s="15" t="s">
        <v>28</v>
      </c>
      <c r="E391" s="15" t="s">
        <v>762</v>
      </c>
      <c r="F391" s="15" t="s">
        <v>33</v>
      </c>
      <c r="G391" s="74">
        <f>'прил 5,'!G557</f>
        <v>500000</v>
      </c>
      <c r="H391" s="74">
        <v>0</v>
      </c>
      <c r="I391" s="74">
        <v>0</v>
      </c>
      <c r="J391" s="1"/>
    </row>
    <row r="392" spans="1:20" ht="32.25" customHeight="1">
      <c r="A392" s="16" t="s">
        <v>142</v>
      </c>
      <c r="B392" s="15" t="s">
        <v>94</v>
      </c>
      <c r="C392" s="15" t="s">
        <v>26</v>
      </c>
      <c r="D392" s="15" t="s">
        <v>28</v>
      </c>
      <c r="E392" s="15" t="s">
        <v>718</v>
      </c>
      <c r="F392" s="15"/>
      <c r="G392" s="74">
        <f t="shared" ref="G392:I392" si="107">G393</f>
        <v>60000</v>
      </c>
      <c r="H392" s="74">
        <f t="shared" si="107"/>
        <v>160000</v>
      </c>
      <c r="I392" s="74">
        <f t="shared" si="107"/>
        <v>160000</v>
      </c>
      <c r="J392" s="1"/>
    </row>
    <row r="393" spans="1:20" ht="25.5">
      <c r="A393" s="16" t="s">
        <v>30</v>
      </c>
      <c r="B393" s="15" t="s">
        <v>94</v>
      </c>
      <c r="C393" s="15" t="s">
        <v>26</v>
      </c>
      <c r="D393" s="15" t="s">
        <v>28</v>
      </c>
      <c r="E393" s="15" t="s">
        <v>718</v>
      </c>
      <c r="F393" s="15" t="s">
        <v>31</v>
      </c>
      <c r="G393" s="74">
        <f>G394</f>
        <v>60000</v>
      </c>
      <c r="H393" s="74">
        <f>H394</f>
        <v>160000</v>
      </c>
      <c r="I393" s="74">
        <f>I394</f>
        <v>160000</v>
      </c>
      <c r="J393" s="1"/>
    </row>
    <row r="394" spans="1:20">
      <c r="A394" s="16" t="s">
        <v>32</v>
      </c>
      <c r="B394" s="15" t="s">
        <v>94</v>
      </c>
      <c r="C394" s="15" t="s">
        <v>26</v>
      </c>
      <c r="D394" s="15" t="s">
        <v>28</v>
      </c>
      <c r="E394" s="15" t="s">
        <v>718</v>
      </c>
      <c r="F394" s="15" t="s">
        <v>33</v>
      </c>
      <c r="G394" s="74">
        <f>'прил 5,'!G560</f>
        <v>60000</v>
      </c>
      <c r="H394" s="74">
        <f>'прил 5,'!H560</f>
        <v>160000</v>
      </c>
      <c r="I394" s="74">
        <f>'прил 5,'!I560</f>
        <v>160000</v>
      </c>
      <c r="J394" s="1"/>
    </row>
    <row r="395" spans="1:20" ht="33" hidden="1" customHeight="1">
      <c r="A395" s="16" t="s">
        <v>962</v>
      </c>
      <c r="B395" s="15" t="s">
        <v>94</v>
      </c>
      <c r="C395" s="15" t="s">
        <v>26</v>
      </c>
      <c r="D395" s="15" t="s">
        <v>28</v>
      </c>
      <c r="E395" s="15" t="s">
        <v>961</v>
      </c>
      <c r="F395" s="15"/>
      <c r="G395" s="74">
        <f>G396</f>
        <v>0</v>
      </c>
      <c r="H395" s="74"/>
      <c r="I395" s="74"/>
      <c r="J395" s="209"/>
      <c r="K395" s="218"/>
      <c r="L395" s="218"/>
      <c r="M395" s="218"/>
      <c r="N395" s="218"/>
      <c r="O395" s="218"/>
      <c r="P395" s="218"/>
      <c r="Q395" s="218"/>
      <c r="R395" s="218"/>
      <c r="S395" s="1"/>
      <c r="T395" s="1"/>
    </row>
    <row r="396" spans="1:20" ht="24.75" hidden="1" customHeight="1">
      <c r="A396" s="16" t="s">
        <v>30</v>
      </c>
      <c r="B396" s="15" t="s">
        <v>94</v>
      </c>
      <c r="C396" s="15" t="s">
        <v>26</v>
      </c>
      <c r="D396" s="15" t="s">
        <v>28</v>
      </c>
      <c r="E396" s="15" t="s">
        <v>961</v>
      </c>
      <c r="F396" s="15" t="s">
        <v>31</v>
      </c>
      <c r="G396" s="74">
        <f>G397</f>
        <v>0</v>
      </c>
      <c r="H396" s="74"/>
      <c r="I396" s="74"/>
      <c r="J396" s="209"/>
      <c r="K396" s="218"/>
      <c r="L396" s="218"/>
      <c r="M396" s="218"/>
      <c r="N396" s="218"/>
      <c r="O396" s="218"/>
      <c r="P396" s="218"/>
      <c r="Q396" s="218"/>
      <c r="R396" s="218"/>
      <c r="S396" s="1"/>
      <c r="T396" s="1"/>
    </row>
    <row r="397" spans="1:20" ht="19.5" hidden="1" customHeight="1">
      <c r="A397" s="16" t="s">
        <v>32</v>
      </c>
      <c r="B397" s="15" t="s">
        <v>94</v>
      </c>
      <c r="C397" s="15" t="s">
        <v>26</v>
      </c>
      <c r="D397" s="15" t="s">
        <v>28</v>
      </c>
      <c r="E397" s="15" t="s">
        <v>961</v>
      </c>
      <c r="F397" s="15" t="s">
        <v>33</v>
      </c>
      <c r="G397" s="102"/>
      <c r="H397" s="74"/>
      <c r="I397" s="74"/>
      <c r="J397" s="209"/>
      <c r="K397" s="218"/>
      <c r="L397" s="218"/>
      <c r="M397" s="218"/>
      <c r="N397" s="218"/>
      <c r="O397" s="218"/>
      <c r="P397" s="218"/>
      <c r="Q397" s="218"/>
      <c r="R397" s="218"/>
      <c r="S397" s="1"/>
      <c r="T397" s="1"/>
    </row>
    <row r="398" spans="1:20" ht="16.5" hidden="1" customHeight="1">
      <c r="A398" s="16" t="s">
        <v>1</v>
      </c>
      <c r="B398" s="15" t="s">
        <v>94</v>
      </c>
      <c r="C398" s="15" t="s">
        <v>26</v>
      </c>
      <c r="D398" s="15" t="s">
        <v>28</v>
      </c>
      <c r="E398" s="15" t="s">
        <v>551</v>
      </c>
      <c r="F398" s="15"/>
      <c r="G398" s="74">
        <f t="shared" ref="G398:I398" si="108">G399</f>
        <v>0</v>
      </c>
      <c r="H398" s="74">
        <f t="shared" si="108"/>
        <v>0</v>
      </c>
      <c r="I398" s="74">
        <f t="shared" si="108"/>
        <v>0</v>
      </c>
      <c r="J398" s="1"/>
    </row>
    <row r="399" spans="1:20" ht="24.75" hidden="1" customHeight="1">
      <c r="A399" s="16" t="s">
        <v>30</v>
      </c>
      <c r="B399" s="15" t="s">
        <v>94</v>
      </c>
      <c r="C399" s="15" t="s">
        <v>26</v>
      </c>
      <c r="D399" s="15" t="s">
        <v>28</v>
      </c>
      <c r="E399" s="15" t="s">
        <v>551</v>
      </c>
      <c r="F399" s="15" t="s">
        <v>31</v>
      </c>
      <c r="G399" s="74">
        <f>G400</f>
        <v>0</v>
      </c>
      <c r="H399" s="74">
        <f>H400</f>
        <v>0</v>
      </c>
      <c r="I399" s="74">
        <f>I400</f>
        <v>0</v>
      </c>
      <c r="J399" s="1"/>
    </row>
    <row r="400" spans="1:20" hidden="1">
      <c r="A400" s="16" t="s">
        <v>32</v>
      </c>
      <c r="B400" s="15" t="s">
        <v>94</v>
      </c>
      <c r="C400" s="15" t="s">
        <v>26</v>
      </c>
      <c r="D400" s="15" t="s">
        <v>28</v>
      </c>
      <c r="E400" s="15" t="s">
        <v>551</v>
      </c>
      <c r="F400" s="15" t="s">
        <v>33</v>
      </c>
      <c r="G400" s="74">
        <f>'прил 5,'!G563</f>
        <v>0</v>
      </c>
      <c r="H400" s="74"/>
      <c r="I400" s="74"/>
      <c r="J400" s="1"/>
    </row>
    <row r="401" spans="1:20" ht="33" customHeight="1">
      <c r="A401" s="16" t="s">
        <v>988</v>
      </c>
      <c r="B401" s="15" t="s">
        <v>94</v>
      </c>
      <c r="C401" s="15" t="s">
        <v>26</v>
      </c>
      <c r="D401" s="15" t="s">
        <v>123</v>
      </c>
      <c r="E401" s="15" t="s">
        <v>961</v>
      </c>
      <c r="F401" s="15"/>
      <c r="G401" s="74">
        <f>G402</f>
        <v>100000</v>
      </c>
      <c r="H401" s="74">
        <f t="shared" ref="H401:I402" si="109">H402</f>
        <v>0</v>
      </c>
      <c r="I401" s="74">
        <f t="shared" si="109"/>
        <v>0</v>
      </c>
      <c r="J401" s="209"/>
      <c r="K401" s="218"/>
      <c r="L401" s="218"/>
      <c r="M401" s="218"/>
      <c r="N401" s="218"/>
      <c r="O401" s="218"/>
      <c r="P401" s="218"/>
      <c r="Q401" s="218"/>
      <c r="R401" s="218"/>
      <c r="S401" s="1"/>
      <c r="T401" s="1"/>
    </row>
    <row r="402" spans="1:20" ht="24.75" customHeight="1">
      <c r="A402" s="16" t="s">
        <v>36</v>
      </c>
      <c r="B402" s="15" t="s">
        <v>94</v>
      </c>
      <c r="C402" s="15" t="s">
        <v>26</v>
      </c>
      <c r="D402" s="15" t="s">
        <v>123</v>
      </c>
      <c r="E402" s="15" t="s">
        <v>961</v>
      </c>
      <c r="F402" s="15" t="s">
        <v>37</v>
      </c>
      <c r="G402" s="74">
        <f>G403</f>
        <v>100000</v>
      </c>
      <c r="H402" s="74">
        <f t="shared" si="109"/>
        <v>0</v>
      </c>
      <c r="I402" s="74">
        <f t="shared" si="109"/>
        <v>0</v>
      </c>
      <c r="J402" s="209"/>
      <c r="K402" s="218"/>
      <c r="L402" s="218"/>
      <c r="M402" s="218"/>
      <c r="N402" s="218"/>
      <c r="O402" s="218"/>
      <c r="P402" s="218"/>
      <c r="Q402" s="218"/>
      <c r="R402" s="218"/>
      <c r="S402" s="1"/>
      <c r="T402" s="1"/>
    </row>
    <row r="403" spans="1:20" ht="19.5" customHeight="1">
      <c r="A403" s="16" t="s">
        <v>38</v>
      </c>
      <c r="B403" s="15" t="s">
        <v>94</v>
      </c>
      <c r="C403" s="15" t="s">
        <v>26</v>
      </c>
      <c r="D403" s="15" t="s">
        <v>123</v>
      </c>
      <c r="E403" s="15" t="s">
        <v>961</v>
      </c>
      <c r="F403" s="15" t="s">
        <v>39</v>
      </c>
      <c r="G403" s="102">
        <v>100000</v>
      </c>
      <c r="H403" s="74">
        <v>0</v>
      </c>
      <c r="I403" s="74">
        <v>0</v>
      </c>
      <c r="J403" s="209"/>
      <c r="K403" s="218"/>
      <c r="L403" s="218"/>
      <c r="M403" s="218"/>
      <c r="N403" s="218"/>
      <c r="O403" s="218"/>
      <c r="P403" s="218"/>
      <c r="Q403" s="218"/>
      <c r="R403" s="218"/>
      <c r="S403" s="1"/>
      <c r="T403" s="1"/>
    </row>
    <row r="404" spans="1:20" s="18" customFormat="1" ht="38.25">
      <c r="A404" s="213" t="s">
        <v>885</v>
      </c>
      <c r="B404" s="15" t="s">
        <v>94</v>
      </c>
      <c r="C404" s="15" t="s">
        <v>26</v>
      </c>
      <c r="D404" s="15" t="s">
        <v>123</v>
      </c>
      <c r="E404" s="15" t="s">
        <v>884</v>
      </c>
      <c r="F404" s="15"/>
      <c r="G404" s="74">
        <f t="shared" ref="G404:I405" si="110">G405</f>
        <v>176000</v>
      </c>
      <c r="H404" s="74">
        <f t="shared" si="110"/>
        <v>106202</v>
      </c>
      <c r="I404" s="74">
        <f t="shared" si="110"/>
        <v>106202</v>
      </c>
      <c r="J404" s="209"/>
      <c r="K404" s="232"/>
      <c r="L404" s="232"/>
      <c r="M404" s="232"/>
      <c r="N404" s="232"/>
      <c r="O404" s="232"/>
      <c r="P404" s="232"/>
      <c r="Q404" s="232"/>
      <c r="R404" s="232"/>
    </row>
    <row r="405" spans="1:20" s="18" customFormat="1">
      <c r="A405" s="16" t="s">
        <v>148</v>
      </c>
      <c r="B405" s="15" t="s">
        <v>94</v>
      </c>
      <c r="C405" s="15" t="s">
        <v>26</v>
      </c>
      <c r="D405" s="15" t="s">
        <v>123</v>
      </c>
      <c r="E405" s="15" t="s">
        <v>884</v>
      </c>
      <c r="F405" s="15" t="s">
        <v>149</v>
      </c>
      <c r="G405" s="74">
        <f t="shared" si="110"/>
        <v>176000</v>
      </c>
      <c r="H405" s="74">
        <f t="shared" si="110"/>
        <v>106202</v>
      </c>
      <c r="I405" s="74">
        <f t="shared" si="110"/>
        <v>106202</v>
      </c>
      <c r="J405" s="209"/>
      <c r="K405" s="232"/>
      <c r="L405" s="232"/>
      <c r="M405" s="232"/>
      <c r="N405" s="232"/>
      <c r="O405" s="232"/>
      <c r="P405" s="232"/>
      <c r="Q405" s="232"/>
      <c r="R405" s="232"/>
    </row>
    <row r="406" spans="1:20" s="18" customFormat="1">
      <c r="A406" s="16" t="s">
        <v>925</v>
      </c>
      <c r="B406" s="15" t="s">
        <v>94</v>
      </c>
      <c r="C406" s="15" t="s">
        <v>26</v>
      </c>
      <c r="D406" s="15" t="s">
        <v>123</v>
      </c>
      <c r="E406" s="15" t="s">
        <v>884</v>
      </c>
      <c r="F406" s="15" t="s">
        <v>922</v>
      </c>
      <c r="G406" s="74">
        <f>52800+123200</f>
        <v>176000</v>
      </c>
      <c r="H406" s="74">
        <f>52800+53402</f>
        <v>106202</v>
      </c>
      <c r="I406" s="74">
        <f>53402+52800</f>
        <v>106202</v>
      </c>
      <c r="J406" s="209"/>
      <c r="K406" s="232"/>
      <c r="L406" s="232"/>
      <c r="M406" s="232"/>
      <c r="N406" s="232"/>
      <c r="O406" s="232"/>
      <c r="P406" s="232"/>
      <c r="Q406" s="232"/>
      <c r="R406" s="232"/>
    </row>
    <row r="407" spans="1:20" s="18" customFormat="1" ht="31.5" customHeight="1">
      <c r="A407" s="42" t="s">
        <v>125</v>
      </c>
      <c r="B407" s="15" t="s">
        <v>94</v>
      </c>
      <c r="C407" s="15" t="s">
        <v>26</v>
      </c>
      <c r="D407" s="15" t="s">
        <v>123</v>
      </c>
      <c r="E407" s="15" t="s">
        <v>226</v>
      </c>
      <c r="F407" s="15"/>
      <c r="G407" s="74">
        <f t="shared" ref="G407:I408" si="111">G408</f>
        <v>888490</v>
      </c>
      <c r="H407" s="74">
        <f t="shared" si="111"/>
        <v>888490</v>
      </c>
      <c r="I407" s="74">
        <f t="shared" si="111"/>
        <v>888490</v>
      </c>
      <c r="J407" s="127">
        <v>40000</v>
      </c>
      <c r="P407" s="17"/>
      <c r="Q407" s="17"/>
      <c r="R407" s="17"/>
      <c r="S407" s="17"/>
      <c r="T407" s="17"/>
    </row>
    <row r="408" spans="1:20" s="18" customFormat="1" ht="25.5">
      <c r="A408" s="16" t="s">
        <v>30</v>
      </c>
      <c r="B408" s="15" t="s">
        <v>94</v>
      </c>
      <c r="C408" s="15" t="s">
        <v>26</v>
      </c>
      <c r="D408" s="15" t="s">
        <v>123</v>
      </c>
      <c r="E408" s="15" t="s">
        <v>226</v>
      </c>
      <c r="F408" s="15" t="s">
        <v>31</v>
      </c>
      <c r="G408" s="74">
        <f t="shared" si="111"/>
        <v>888490</v>
      </c>
      <c r="H408" s="74">
        <f t="shared" si="111"/>
        <v>888490</v>
      </c>
      <c r="I408" s="74">
        <f t="shared" si="111"/>
        <v>888490</v>
      </c>
      <c r="J408" s="127">
        <v>5480300</v>
      </c>
      <c r="P408" s="17"/>
      <c r="Q408" s="17"/>
      <c r="R408" s="17"/>
      <c r="S408" s="17"/>
      <c r="T408" s="17"/>
    </row>
    <row r="409" spans="1:20">
      <c r="A409" s="16" t="s">
        <v>32</v>
      </c>
      <c r="B409" s="15" t="s">
        <v>94</v>
      </c>
      <c r="C409" s="15" t="s">
        <v>26</v>
      </c>
      <c r="D409" s="15" t="s">
        <v>123</v>
      </c>
      <c r="E409" s="15" t="s">
        <v>226</v>
      </c>
      <c r="F409" s="15" t="s">
        <v>33</v>
      </c>
      <c r="G409" s="74">
        <f>'прил 5,'!G463</f>
        <v>888490</v>
      </c>
      <c r="H409" s="74">
        <f>'прил 5,'!H463</f>
        <v>888490</v>
      </c>
      <c r="I409" s="74">
        <f>'прил 5,'!I463</f>
        <v>888490</v>
      </c>
      <c r="J409" s="127">
        <v>500000</v>
      </c>
    </row>
    <row r="410" spans="1:20" s="3" customFormat="1" hidden="1">
      <c r="A410" s="16"/>
      <c r="B410" s="14">
        <v>774</v>
      </c>
      <c r="C410" s="15" t="s">
        <v>26</v>
      </c>
      <c r="D410" s="15" t="s">
        <v>28</v>
      </c>
      <c r="E410" s="88"/>
      <c r="F410" s="15"/>
      <c r="G410" s="74">
        <f t="shared" ref="G410:I411" si="112">G411</f>
        <v>0</v>
      </c>
      <c r="H410" s="74">
        <f t="shared" si="112"/>
        <v>0</v>
      </c>
      <c r="I410" s="74">
        <f t="shared" si="112"/>
        <v>0</v>
      </c>
      <c r="J410" s="128"/>
      <c r="P410" s="128"/>
      <c r="Q410" s="128"/>
      <c r="R410" s="128"/>
      <c r="S410" s="128"/>
      <c r="T410" s="128"/>
    </row>
    <row r="411" spans="1:20" s="3" customFormat="1" ht="25.5" hidden="1">
      <c r="A411" s="16" t="s">
        <v>30</v>
      </c>
      <c r="B411" s="14">
        <v>774</v>
      </c>
      <c r="C411" s="15" t="s">
        <v>26</v>
      </c>
      <c r="D411" s="15" t="s">
        <v>28</v>
      </c>
      <c r="E411" s="15" t="s">
        <v>551</v>
      </c>
      <c r="F411" s="15" t="s">
        <v>31</v>
      </c>
      <c r="G411" s="74">
        <f t="shared" si="112"/>
        <v>0</v>
      </c>
      <c r="H411" s="102">
        <f t="shared" si="112"/>
        <v>0</v>
      </c>
      <c r="I411" s="102">
        <f t="shared" si="112"/>
        <v>0</v>
      </c>
      <c r="J411" s="128"/>
      <c r="P411" s="128"/>
      <c r="Q411" s="128"/>
      <c r="R411" s="128"/>
      <c r="S411" s="128"/>
      <c r="T411" s="128"/>
    </row>
    <row r="412" spans="1:20" s="3" customFormat="1" hidden="1">
      <c r="A412" s="16" t="s">
        <v>32</v>
      </c>
      <c r="B412" s="14">
        <v>774</v>
      </c>
      <c r="C412" s="15" t="s">
        <v>26</v>
      </c>
      <c r="D412" s="15" t="s">
        <v>28</v>
      </c>
      <c r="E412" s="15" t="s">
        <v>551</v>
      </c>
      <c r="F412" s="15" t="s">
        <v>33</v>
      </c>
      <c r="G412" s="74">
        <f>'прил 5,'!G584</f>
        <v>0</v>
      </c>
      <c r="H412" s="74">
        <f>'прил 5,'!H584</f>
        <v>0</v>
      </c>
      <c r="I412" s="74">
        <f>'прил 5,'!I584</f>
        <v>0</v>
      </c>
      <c r="J412" s="128"/>
      <c r="P412" s="128"/>
      <c r="Q412" s="128"/>
      <c r="R412" s="128"/>
      <c r="S412" s="128"/>
      <c r="T412" s="128"/>
    </row>
    <row r="413" spans="1:20" s="18" customFormat="1" ht="63.75" hidden="1">
      <c r="A413" s="16" t="s">
        <v>121</v>
      </c>
      <c r="B413" s="15" t="s">
        <v>94</v>
      </c>
      <c r="C413" s="15" t="s">
        <v>26</v>
      </c>
      <c r="D413" s="15" t="s">
        <v>28</v>
      </c>
      <c r="E413" s="15" t="s">
        <v>388</v>
      </c>
      <c r="F413" s="15"/>
      <c r="G413" s="74">
        <f t="shared" ref="G413:I414" si="113">G414</f>
        <v>0</v>
      </c>
      <c r="H413" s="102">
        <f t="shared" si="113"/>
        <v>0</v>
      </c>
      <c r="I413" s="102">
        <f t="shared" si="113"/>
        <v>0</v>
      </c>
      <c r="J413" s="17">
        <v>12965665</v>
      </c>
      <c r="P413" s="17"/>
      <c r="Q413" s="17"/>
      <c r="R413" s="17"/>
      <c r="S413" s="17"/>
      <c r="T413" s="17"/>
    </row>
    <row r="414" spans="1:20" s="18" customFormat="1" ht="25.5" hidden="1">
      <c r="A414" s="16" t="s">
        <v>30</v>
      </c>
      <c r="B414" s="15" t="s">
        <v>94</v>
      </c>
      <c r="C414" s="15" t="s">
        <v>26</v>
      </c>
      <c r="D414" s="15" t="s">
        <v>28</v>
      </c>
      <c r="E414" s="15" t="s">
        <v>388</v>
      </c>
      <c r="F414" s="15" t="s">
        <v>31</v>
      </c>
      <c r="G414" s="74">
        <f t="shared" si="113"/>
        <v>0</v>
      </c>
      <c r="H414" s="102">
        <f t="shared" si="113"/>
        <v>0</v>
      </c>
      <c r="I414" s="102">
        <f t="shared" si="113"/>
        <v>0</v>
      </c>
      <c r="J414" s="17">
        <v>685206</v>
      </c>
      <c r="P414" s="17"/>
      <c r="Q414" s="17"/>
      <c r="R414" s="17"/>
      <c r="S414" s="17"/>
      <c r="T414" s="17"/>
    </row>
    <row r="415" spans="1:20" s="18" customFormat="1" hidden="1">
      <c r="A415" s="16" t="s">
        <v>32</v>
      </c>
      <c r="B415" s="15" t="s">
        <v>94</v>
      </c>
      <c r="C415" s="15" t="s">
        <v>26</v>
      </c>
      <c r="D415" s="15" t="s">
        <v>28</v>
      </c>
      <c r="E415" s="15" t="s">
        <v>388</v>
      </c>
      <c r="F415" s="15" t="s">
        <v>33</v>
      </c>
      <c r="G415" s="74"/>
      <c r="H415" s="102"/>
      <c r="I415" s="102"/>
      <c r="J415" s="17">
        <v>649200</v>
      </c>
      <c r="P415" s="17"/>
      <c r="Q415" s="17"/>
      <c r="R415" s="17"/>
      <c r="S415" s="17"/>
      <c r="T415" s="17"/>
    </row>
    <row r="416" spans="1:20" s="3" customFormat="1" hidden="1">
      <c r="A416" s="16" t="s">
        <v>430</v>
      </c>
      <c r="B416" s="14">
        <v>774</v>
      </c>
      <c r="C416" s="15" t="s">
        <v>26</v>
      </c>
      <c r="D416" s="15" t="s">
        <v>28</v>
      </c>
      <c r="E416" s="15" t="s">
        <v>550</v>
      </c>
      <c r="F416" s="15"/>
      <c r="G416" s="74">
        <f>G417</f>
        <v>1803468</v>
      </c>
      <c r="H416" s="74">
        <f>H417</f>
        <v>0</v>
      </c>
      <c r="I416" s="74">
        <f>I417</f>
        <v>0</v>
      </c>
      <c r="P416" s="128"/>
      <c r="Q416" s="128"/>
      <c r="R416" s="128"/>
      <c r="S416" s="128"/>
      <c r="T416" s="128"/>
    </row>
    <row r="417" spans="1:20" s="3" customFormat="1" hidden="1">
      <c r="A417" s="16" t="s">
        <v>32</v>
      </c>
      <c r="B417" s="14">
        <v>774</v>
      </c>
      <c r="C417" s="15" t="s">
        <v>26</v>
      </c>
      <c r="D417" s="15" t="s">
        <v>28</v>
      </c>
      <c r="E417" s="15" t="s">
        <v>550</v>
      </c>
      <c r="F417" s="15" t="s">
        <v>33</v>
      </c>
      <c r="G417" s="74">
        <f>'прил 5,'!G566</f>
        <v>1803468</v>
      </c>
      <c r="H417" s="74"/>
      <c r="I417" s="74"/>
      <c r="P417" s="128"/>
      <c r="Q417" s="128"/>
      <c r="R417" s="128"/>
      <c r="S417" s="128"/>
      <c r="T417" s="128"/>
    </row>
    <row r="418" spans="1:20" ht="54.75" customHeight="1">
      <c r="A418" s="16" t="s">
        <v>693</v>
      </c>
      <c r="B418" s="15" t="s">
        <v>94</v>
      </c>
      <c r="C418" s="15" t="s">
        <v>26</v>
      </c>
      <c r="D418" s="15" t="s">
        <v>28</v>
      </c>
      <c r="E418" s="15" t="s">
        <v>648</v>
      </c>
      <c r="F418" s="15"/>
      <c r="G418" s="74">
        <f t="shared" ref="G418:I419" si="114">G419</f>
        <v>30279350</v>
      </c>
      <c r="H418" s="74">
        <f t="shared" si="114"/>
        <v>30279350</v>
      </c>
      <c r="I418" s="74">
        <f t="shared" si="114"/>
        <v>31162470</v>
      </c>
      <c r="J418" s="1"/>
    </row>
    <row r="419" spans="1:20" ht="25.5">
      <c r="A419" s="16" t="s">
        <v>30</v>
      </c>
      <c r="B419" s="15" t="s">
        <v>94</v>
      </c>
      <c r="C419" s="15" t="s">
        <v>26</v>
      </c>
      <c r="D419" s="15" t="s">
        <v>28</v>
      </c>
      <c r="E419" s="15" t="s">
        <v>648</v>
      </c>
      <c r="F419" s="15" t="s">
        <v>31</v>
      </c>
      <c r="G419" s="74">
        <f>G420</f>
        <v>30279350</v>
      </c>
      <c r="H419" s="74">
        <f t="shared" si="114"/>
        <v>30279350</v>
      </c>
      <c r="I419" s="74">
        <f t="shared" si="114"/>
        <v>31162470</v>
      </c>
      <c r="J419" s="1"/>
    </row>
    <row r="420" spans="1:20">
      <c r="A420" s="16" t="s">
        <v>32</v>
      </c>
      <c r="B420" s="15" t="s">
        <v>94</v>
      </c>
      <c r="C420" s="15" t="s">
        <v>26</v>
      </c>
      <c r="D420" s="15" t="s">
        <v>28</v>
      </c>
      <c r="E420" s="15" t="s">
        <v>648</v>
      </c>
      <c r="F420" s="15" t="s">
        <v>33</v>
      </c>
      <c r="G420" s="74">
        <f>'прил 5,'!G596</f>
        <v>30279350</v>
      </c>
      <c r="H420" s="74">
        <f>'прил 5,'!H596</f>
        <v>30279350</v>
      </c>
      <c r="I420" s="74">
        <f>'прил 5,'!I596</f>
        <v>31162470</v>
      </c>
      <c r="J420" s="1"/>
    </row>
    <row r="421" spans="1:20" ht="63" hidden="1" customHeight="1">
      <c r="A421" s="16" t="s">
        <v>415</v>
      </c>
      <c r="B421" s="15" t="s">
        <v>94</v>
      </c>
      <c r="C421" s="15" t="s">
        <v>26</v>
      </c>
      <c r="D421" s="15" t="s">
        <v>28</v>
      </c>
      <c r="E421" s="15" t="s">
        <v>778</v>
      </c>
      <c r="F421" s="15"/>
      <c r="G421" s="74">
        <f t="shared" ref="G421:I421" si="115">G422</f>
        <v>0</v>
      </c>
      <c r="H421" s="74">
        <f t="shared" si="115"/>
        <v>0</v>
      </c>
      <c r="I421" s="74">
        <f t="shared" si="115"/>
        <v>0</v>
      </c>
      <c r="J421" s="1"/>
    </row>
    <row r="422" spans="1:20" ht="25.5" hidden="1">
      <c r="A422" s="16" t="s">
        <v>30</v>
      </c>
      <c r="B422" s="15" t="s">
        <v>94</v>
      </c>
      <c r="C422" s="15" t="s">
        <v>26</v>
      </c>
      <c r="D422" s="15" t="s">
        <v>28</v>
      </c>
      <c r="E422" s="15" t="s">
        <v>778</v>
      </c>
      <c r="F422" s="15" t="s">
        <v>31</v>
      </c>
      <c r="G422" s="74">
        <f>G423</f>
        <v>0</v>
      </c>
      <c r="H422" s="74">
        <f>H423</f>
        <v>0</v>
      </c>
      <c r="I422" s="74">
        <f>I423</f>
        <v>0</v>
      </c>
      <c r="J422" s="1"/>
    </row>
    <row r="423" spans="1:20" hidden="1">
      <c r="A423" s="16" t="s">
        <v>32</v>
      </c>
      <c r="B423" s="15" t="s">
        <v>94</v>
      </c>
      <c r="C423" s="15" t="s">
        <v>26</v>
      </c>
      <c r="D423" s="15" t="s">
        <v>28</v>
      </c>
      <c r="E423" s="15" t="s">
        <v>778</v>
      </c>
      <c r="F423" s="15" t="s">
        <v>33</v>
      </c>
      <c r="G423" s="74"/>
      <c r="H423" s="74"/>
      <c r="I423" s="74"/>
      <c r="J423" s="1"/>
    </row>
    <row r="424" spans="1:20" s="28" customFormat="1" ht="54.75" customHeight="1">
      <c r="A424" s="13" t="s">
        <v>154</v>
      </c>
      <c r="B424" s="15" t="s">
        <v>94</v>
      </c>
      <c r="C424" s="15" t="s">
        <v>69</v>
      </c>
      <c r="D424" s="15" t="s">
        <v>54</v>
      </c>
      <c r="E424" s="15" t="s">
        <v>438</v>
      </c>
      <c r="F424" s="39"/>
      <c r="G424" s="74">
        <f t="shared" ref="G424:I425" si="116">G425</f>
        <v>7326409.3799999999</v>
      </c>
      <c r="H424" s="74">
        <f t="shared" si="116"/>
        <v>8040737.3899999997</v>
      </c>
      <c r="I424" s="74">
        <f t="shared" si="116"/>
        <v>8417019.6300000008</v>
      </c>
      <c r="J424" s="126">
        <v>9188400</v>
      </c>
      <c r="P424" s="126"/>
      <c r="Q424" s="126"/>
      <c r="R424" s="126"/>
      <c r="S424" s="126"/>
      <c r="T424" s="126"/>
    </row>
    <row r="425" spans="1:20" s="28" customFormat="1" ht="25.5">
      <c r="A425" s="16" t="s">
        <v>30</v>
      </c>
      <c r="B425" s="15" t="s">
        <v>94</v>
      </c>
      <c r="C425" s="15" t="s">
        <v>69</v>
      </c>
      <c r="D425" s="15" t="s">
        <v>54</v>
      </c>
      <c r="E425" s="15" t="s">
        <v>438</v>
      </c>
      <c r="F425" s="15" t="s">
        <v>31</v>
      </c>
      <c r="G425" s="74">
        <f t="shared" si="116"/>
        <v>7326409.3799999999</v>
      </c>
      <c r="H425" s="74">
        <f t="shared" si="116"/>
        <v>8040737.3899999997</v>
      </c>
      <c r="I425" s="74">
        <f t="shared" si="116"/>
        <v>8417019.6300000008</v>
      </c>
      <c r="J425" s="126">
        <f>SUM(J327:J424)</f>
        <v>951066568</v>
      </c>
      <c r="P425" s="126"/>
      <c r="Q425" s="126"/>
      <c r="R425" s="126"/>
      <c r="S425" s="126"/>
      <c r="T425" s="126"/>
    </row>
    <row r="426" spans="1:20">
      <c r="A426" s="16" t="s">
        <v>32</v>
      </c>
      <c r="B426" s="15" t="s">
        <v>94</v>
      </c>
      <c r="C426" s="15" t="s">
        <v>69</v>
      </c>
      <c r="D426" s="15" t="s">
        <v>54</v>
      </c>
      <c r="E426" s="15" t="s">
        <v>438</v>
      </c>
      <c r="F426" s="15" t="s">
        <v>33</v>
      </c>
      <c r="G426" s="74">
        <f>'прил 5,'!G939</f>
        <v>7326409.3799999999</v>
      </c>
      <c r="H426" s="74">
        <f>'прил 5,'!H939</f>
        <v>8040737.3899999997</v>
      </c>
      <c r="I426" s="74">
        <f>'прил 5,'!I939</f>
        <v>8417019.6300000008</v>
      </c>
    </row>
    <row r="427" spans="1:20" s="28" customFormat="1" ht="54.75" hidden="1" customHeight="1">
      <c r="A427" s="13" t="s">
        <v>590</v>
      </c>
      <c r="B427" s="15" t="s">
        <v>94</v>
      </c>
      <c r="C427" s="15" t="s">
        <v>69</v>
      </c>
      <c r="D427" s="15" t="s">
        <v>54</v>
      </c>
      <c r="E427" s="15" t="s">
        <v>589</v>
      </c>
      <c r="F427" s="39"/>
      <c r="G427" s="74">
        <f t="shared" ref="G427:I428" si="117">G428</f>
        <v>0</v>
      </c>
      <c r="H427" s="74">
        <f t="shared" si="117"/>
        <v>0</v>
      </c>
      <c r="I427" s="74">
        <f t="shared" si="117"/>
        <v>0</v>
      </c>
      <c r="P427" s="126"/>
      <c r="Q427" s="126"/>
      <c r="R427" s="126"/>
      <c r="S427" s="126"/>
      <c r="T427" s="126"/>
    </row>
    <row r="428" spans="1:20" s="28" customFormat="1" ht="33" hidden="1" customHeight="1">
      <c r="A428" s="16" t="s">
        <v>30</v>
      </c>
      <c r="B428" s="15" t="s">
        <v>94</v>
      </c>
      <c r="C428" s="15" t="s">
        <v>69</v>
      </c>
      <c r="D428" s="15" t="s">
        <v>54</v>
      </c>
      <c r="E428" s="15" t="s">
        <v>589</v>
      </c>
      <c r="F428" s="15" t="s">
        <v>31</v>
      </c>
      <c r="G428" s="74">
        <f t="shared" si="117"/>
        <v>0</v>
      </c>
      <c r="H428" s="74">
        <f t="shared" si="117"/>
        <v>0</v>
      </c>
      <c r="I428" s="74">
        <f t="shared" si="117"/>
        <v>0</v>
      </c>
      <c r="P428" s="126"/>
      <c r="Q428" s="126"/>
      <c r="R428" s="126"/>
      <c r="S428" s="126"/>
      <c r="T428" s="126"/>
    </row>
    <row r="429" spans="1:20" hidden="1">
      <c r="A429" s="16" t="s">
        <v>32</v>
      </c>
      <c r="B429" s="15" t="s">
        <v>94</v>
      </c>
      <c r="C429" s="15" t="s">
        <v>69</v>
      </c>
      <c r="D429" s="15" t="s">
        <v>54</v>
      </c>
      <c r="E429" s="15" t="s">
        <v>589</v>
      </c>
      <c r="F429" s="15" t="s">
        <v>33</v>
      </c>
      <c r="G429" s="74"/>
      <c r="H429" s="74">
        <v>0</v>
      </c>
      <c r="I429" s="74">
        <v>0</v>
      </c>
      <c r="J429" s="1"/>
    </row>
    <row r="430" spans="1:20" s="3" customFormat="1" ht="45" hidden="1" customHeight="1">
      <c r="A430" s="16" t="s">
        <v>743</v>
      </c>
      <c r="B430" s="14">
        <v>774</v>
      </c>
      <c r="C430" s="15" t="s">
        <v>26</v>
      </c>
      <c r="D430" s="15" t="s">
        <v>19</v>
      </c>
      <c r="E430" s="15" t="s">
        <v>729</v>
      </c>
      <c r="F430" s="15"/>
      <c r="G430" s="74">
        <f>G431</f>
        <v>0</v>
      </c>
      <c r="H430" s="74">
        <f>H431</f>
        <v>0</v>
      </c>
      <c r="I430" s="74">
        <f>I431</f>
        <v>0</v>
      </c>
      <c r="P430" s="128"/>
      <c r="Q430" s="128"/>
      <c r="R430" s="128"/>
      <c r="S430" s="128"/>
      <c r="T430" s="128"/>
    </row>
    <row r="431" spans="1:20" s="3" customFormat="1" hidden="1">
      <c r="A431" s="16" t="s">
        <v>32</v>
      </c>
      <c r="B431" s="14">
        <v>774</v>
      </c>
      <c r="C431" s="15" t="s">
        <v>26</v>
      </c>
      <c r="D431" s="15" t="s">
        <v>19</v>
      </c>
      <c r="E431" s="15" t="s">
        <v>729</v>
      </c>
      <c r="F431" s="15" t="s">
        <v>33</v>
      </c>
      <c r="G431" s="74">
        <f>'прил 5,'!G468</f>
        <v>0</v>
      </c>
      <c r="H431" s="74">
        <f>'прил 5,'!H468</f>
        <v>0</v>
      </c>
      <c r="I431" s="74">
        <f>'прил 5,'!I468</f>
        <v>0</v>
      </c>
      <c r="P431" s="128"/>
      <c r="Q431" s="128"/>
      <c r="R431" s="128"/>
      <c r="S431" s="128"/>
      <c r="T431" s="128"/>
    </row>
    <row r="432" spans="1:20" s="18" customFormat="1" ht="45.75" hidden="1" customHeight="1">
      <c r="A432" s="42"/>
      <c r="B432" s="15"/>
      <c r="C432" s="15"/>
      <c r="D432" s="15"/>
      <c r="E432" s="15"/>
      <c r="F432" s="15"/>
      <c r="G432" s="74"/>
      <c r="H432" s="74"/>
      <c r="I432" s="74"/>
      <c r="P432" s="17"/>
      <c r="Q432" s="17"/>
      <c r="R432" s="17"/>
      <c r="S432" s="17"/>
      <c r="T432" s="17"/>
    </row>
    <row r="433" spans="1:20" s="18" customFormat="1" hidden="1">
      <c r="A433" s="16"/>
      <c r="B433" s="15"/>
      <c r="C433" s="15"/>
      <c r="D433" s="15"/>
      <c r="E433" s="15"/>
      <c r="F433" s="15"/>
      <c r="G433" s="74"/>
      <c r="H433" s="74"/>
      <c r="I433" s="74"/>
      <c r="P433" s="17"/>
      <c r="Q433" s="17"/>
      <c r="R433" s="17"/>
      <c r="S433" s="17"/>
      <c r="T433" s="17"/>
    </row>
    <row r="434" spans="1:20" hidden="1">
      <c r="A434" s="16"/>
      <c r="B434" s="15"/>
      <c r="C434" s="15"/>
      <c r="D434" s="15"/>
      <c r="E434" s="15"/>
      <c r="F434" s="15"/>
      <c r="G434" s="74"/>
      <c r="H434" s="74"/>
      <c r="I434" s="74"/>
      <c r="J434" s="1"/>
    </row>
    <row r="435" spans="1:20" s="18" customFormat="1" ht="42.75" hidden="1" customHeight="1">
      <c r="A435" s="42"/>
      <c r="B435" s="15"/>
      <c r="C435" s="15"/>
      <c r="D435" s="15"/>
      <c r="E435" s="15"/>
      <c r="F435" s="15"/>
      <c r="G435" s="74"/>
      <c r="H435" s="74"/>
      <c r="I435" s="74"/>
      <c r="P435" s="17"/>
      <c r="Q435" s="17"/>
      <c r="R435" s="17"/>
      <c r="S435" s="17"/>
      <c r="T435" s="17"/>
    </row>
    <row r="436" spans="1:20" s="18" customFormat="1" hidden="1">
      <c r="A436" s="16"/>
      <c r="B436" s="15"/>
      <c r="C436" s="15"/>
      <c r="D436" s="15"/>
      <c r="E436" s="15"/>
      <c r="F436" s="15"/>
      <c r="G436" s="74"/>
      <c r="H436" s="74"/>
      <c r="I436" s="74"/>
      <c r="P436" s="17"/>
      <c r="Q436" s="17"/>
      <c r="R436" s="17"/>
      <c r="S436" s="17"/>
      <c r="T436" s="17"/>
    </row>
    <row r="437" spans="1:20" hidden="1">
      <c r="A437" s="16"/>
      <c r="B437" s="15"/>
      <c r="C437" s="15"/>
      <c r="D437" s="15"/>
      <c r="E437" s="15"/>
      <c r="F437" s="15"/>
      <c r="G437" s="74"/>
      <c r="H437" s="74"/>
      <c r="I437" s="74"/>
      <c r="J437" s="1"/>
    </row>
    <row r="438" spans="1:20" s="3" customFormat="1" ht="42.75" customHeight="1">
      <c r="A438" s="16" t="s">
        <v>742</v>
      </c>
      <c r="B438" s="14">
        <v>774</v>
      </c>
      <c r="C438" s="15" t="s">
        <v>26</v>
      </c>
      <c r="D438" s="15" t="s">
        <v>19</v>
      </c>
      <c r="E438" s="15" t="s">
        <v>729</v>
      </c>
      <c r="F438" s="15"/>
      <c r="G438" s="74">
        <f>G439</f>
        <v>101833</v>
      </c>
      <c r="H438" s="74">
        <f t="shared" ref="H438:I438" si="118">H439</f>
        <v>0</v>
      </c>
      <c r="I438" s="74">
        <f t="shared" si="118"/>
        <v>0</v>
      </c>
      <c r="P438" s="128"/>
      <c r="Q438" s="128"/>
      <c r="R438" s="128"/>
      <c r="S438" s="128"/>
      <c r="T438" s="128"/>
    </row>
    <row r="439" spans="1:20" s="18" customFormat="1" ht="89.25">
      <c r="A439" s="84" t="s">
        <v>373</v>
      </c>
      <c r="B439" s="15" t="s">
        <v>94</v>
      </c>
      <c r="C439" s="15" t="s">
        <v>26</v>
      </c>
      <c r="D439" s="15" t="s">
        <v>28</v>
      </c>
      <c r="E439" s="15" t="s">
        <v>667</v>
      </c>
      <c r="F439" s="15"/>
      <c r="G439" s="74">
        <f t="shared" ref="G439:I440" si="119">G440</f>
        <v>101833</v>
      </c>
      <c r="H439" s="74">
        <f t="shared" si="119"/>
        <v>0</v>
      </c>
      <c r="I439" s="74">
        <f t="shared" si="119"/>
        <v>0</v>
      </c>
      <c r="P439" s="17"/>
      <c r="Q439" s="17"/>
      <c r="R439" s="17"/>
      <c r="S439" s="17"/>
      <c r="T439" s="17"/>
    </row>
    <row r="440" spans="1:20" s="18" customFormat="1" ht="25.5">
      <c r="A440" s="16" t="s">
        <v>30</v>
      </c>
      <c r="B440" s="15" t="s">
        <v>94</v>
      </c>
      <c r="C440" s="15" t="s">
        <v>26</v>
      </c>
      <c r="D440" s="15" t="s">
        <v>28</v>
      </c>
      <c r="E440" s="15" t="s">
        <v>667</v>
      </c>
      <c r="F440" s="15" t="s">
        <v>31</v>
      </c>
      <c r="G440" s="74">
        <f t="shared" si="119"/>
        <v>101833</v>
      </c>
      <c r="H440" s="74">
        <f t="shared" si="119"/>
        <v>0</v>
      </c>
      <c r="I440" s="74">
        <f t="shared" si="119"/>
        <v>0</v>
      </c>
      <c r="P440" s="17"/>
      <c r="Q440" s="17"/>
      <c r="R440" s="17"/>
      <c r="S440" s="17"/>
      <c r="T440" s="17"/>
    </row>
    <row r="441" spans="1:20" s="18" customFormat="1">
      <c r="A441" s="16" t="s">
        <v>32</v>
      </c>
      <c r="B441" s="15" t="s">
        <v>94</v>
      </c>
      <c r="C441" s="15" t="s">
        <v>26</v>
      </c>
      <c r="D441" s="15" t="s">
        <v>28</v>
      </c>
      <c r="E441" s="15" t="s">
        <v>667</v>
      </c>
      <c r="F441" s="15" t="s">
        <v>33</v>
      </c>
      <c r="G441" s="74">
        <f>'прил 5,'!G581</f>
        <v>101833</v>
      </c>
      <c r="H441" s="74">
        <f>'прил 5,'!H581</f>
        <v>0</v>
      </c>
      <c r="I441" s="74">
        <f>'прил 5,'!I581</f>
        <v>0</v>
      </c>
      <c r="P441" s="17"/>
      <c r="Q441" s="17"/>
      <c r="R441" s="17"/>
      <c r="S441" s="17"/>
      <c r="T441" s="17"/>
    </row>
    <row r="442" spans="1:20" s="3" customFormat="1" ht="63.75" hidden="1">
      <c r="A442" s="16" t="s">
        <v>896</v>
      </c>
      <c r="B442" s="14">
        <v>774</v>
      </c>
      <c r="C442" s="15" t="s">
        <v>26</v>
      </c>
      <c r="D442" s="15" t="s">
        <v>28</v>
      </c>
      <c r="E442" s="15" t="s">
        <v>779</v>
      </c>
      <c r="F442" s="15"/>
      <c r="G442" s="74">
        <f>G444</f>
        <v>0</v>
      </c>
      <c r="H442" s="74">
        <f t="shared" ref="H442:I442" si="120">H444</f>
        <v>0</v>
      </c>
      <c r="I442" s="74">
        <f t="shared" si="120"/>
        <v>0</v>
      </c>
      <c r="P442" s="128"/>
      <c r="Q442" s="128"/>
      <c r="R442" s="128"/>
      <c r="S442" s="128"/>
      <c r="T442" s="128"/>
    </row>
    <row r="443" spans="1:20" ht="25.5" hidden="1">
      <c r="A443" s="16" t="s">
        <v>30</v>
      </c>
      <c r="B443" s="15" t="s">
        <v>94</v>
      </c>
      <c r="C443" s="15" t="s">
        <v>26</v>
      </c>
      <c r="D443" s="15" t="s">
        <v>28</v>
      </c>
      <c r="E443" s="15" t="s">
        <v>779</v>
      </c>
      <c r="F443" s="15" t="s">
        <v>31</v>
      </c>
      <c r="G443" s="74">
        <f>G444</f>
        <v>0</v>
      </c>
      <c r="H443" s="74">
        <f t="shared" ref="H443:I443" si="121">H444</f>
        <v>0</v>
      </c>
      <c r="I443" s="74">
        <f t="shared" si="121"/>
        <v>0</v>
      </c>
      <c r="J443" s="1"/>
    </row>
    <row r="444" spans="1:20" s="3" customFormat="1" hidden="1">
      <c r="A444" s="16" t="s">
        <v>32</v>
      </c>
      <c r="B444" s="14">
        <v>774</v>
      </c>
      <c r="C444" s="15" t="s">
        <v>26</v>
      </c>
      <c r="D444" s="15" t="s">
        <v>28</v>
      </c>
      <c r="E444" s="15" t="s">
        <v>779</v>
      </c>
      <c r="F444" s="15" t="s">
        <v>33</v>
      </c>
      <c r="G444" s="192"/>
      <c r="H444" s="74"/>
      <c r="I444" s="74"/>
      <c r="P444" s="128"/>
      <c r="Q444" s="128"/>
      <c r="R444" s="128"/>
      <c r="S444" s="128"/>
      <c r="T444" s="128"/>
    </row>
    <row r="445" spans="1:20" s="3" customFormat="1" ht="25.5" hidden="1">
      <c r="A445" s="16" t="s">
        <v>676</v>
      </c>
      <c r="B445" s="14">
        <v>774</v>
      </c>
      <c r="C445" s="15" t="s">
        <v>26</v>
      </c>
      <c r="D445" s="15" t="s">
        <v>70</v>
      </c>
      <c r="E445" s="88" t="s">
        <v>721</v>
      </c>
      <c r="F445" s="15"/>
      <c r="G445" s="74">
        <f t="shared" ref="G445:I446" si="122">G446</f>
        <v>0</v>
      </c>
      <c r="H445" s="74">
        <f t="shared" si="122"/>
        <v>0</v>
      </c>
      <c r="I445" s="74">
        <f t="shared" si="122"/>
        <v>0</v>
      </c>
      <c r="P445" s="128"/>
      <c r="Q445" s="128"/>
      <c r="R445" s="128"/>
      <c r="S445" s="128"/>
      <c r="T445" s="128"/>
    </row>
    <row r="446" spans="1:20" s="3" customFormat="1" ht="25.5" hidden="1">
      <c r="A446" s="16" t="s">
        <v>30</v>
      </c>
      <c r="B446" s="14">
        <v>774</v>
      </c>
      <c r="C446" s="15" t="s">
        <v>26</v>
      </c>
      <c r="D446" s="15" t="s">
        <v>70</v>
      </c>
      <c r="E446" s="88" t="s">
        <v>721</v>
      </c>
      <c r="F446" s="15" t="s">
        <v>31</v>
      </c>
      <c r="G446" s="74">
        <f t="shared" si="122"/>
        <v>0</v>
      </c>
      <c r="H446" s="74">
        <f t="shared" si="122"/>
        <v>0</v>
      </c>
      <c r="I446" s="74">
        <f t="shared" si="122"/>
        <v>0</v>
      </c>
      <c r="P446" s="128"/>
      <c r="Q446" s="128"/>
      <c r="R446" s="128"/>
      <c r="S446" s="128"/>
      <c r="T446" s="128"/>
    </row>
    <row r="447" spans="1:20" s="3" customFormat="1" hidden="1">
      <c r="A447" s="16" t="s">
        <v>32</v>
      </c>
      <c r="B447" s="14">
        <v>774</v>
      </c>
      <c r="C447" s="15" t="s">
        <v>26</v>
      </c>
      <c r="D447" s="15" t="s">
        <v>70</v>
      </c>
      <c r="E447" s="88" t="s">
        <v>721</v>
      </c>
      <c r="F447" s="15" t="s">
        <v>33</v>
      </c>
      <c r="G447" s="74">
        <f>'прил 5,'!G743</f>
        <v>0</v>
      </c>
      <c r="H447" s="74">
        <v>0</v>
      </c>
      <c r="I447" s="74">
        <v>0</v>
      </c>
      <c r="P447" s="128"/>
      <c r="Q447" s="128"/>
      <c r="R447" s="128"/>
      <c r="S447" s="128"/>
      <c r="T447" s="128"/>
    </row>
    <row r="448" spans="1:20" ht="39.75" customHeight="1">
      <c r="A448" s="16" t="s">
        <v>636</v>
      </c>
      <c r="B448" s="14">
        <v>774</v>
      </c>
      <c r="C448" s="15" t="s">
        <v>26</v>
      </c>
      <c r="D448" s="15" t="s">
        <v>70</v>
      </c>
      <c r="E448" s="15" t="s">
        <v>650</v>
      </c>
      <c r="F448" s="15"/>
      <c r="G448" s="74">
        <f>G449+G453</f>
        <v>3245713.93</v>
      </c>
      <c r="H448" s="74">
        <f t="shared" ref="H448:O448" si="123">H449+H453</f>
        <v>3265100.28</v>
      </c>
      <c r="I448" s="74">
        <f t="shared" si="123"/>
        <v>3321435.53</v>
      </c>
      <c r="J448" s="74">
        <f t="shared" si="123"/>
        <v>0</v>
      </c>
      <c r="K448" s="74">
        <f t="shared" si="123"/>
        <v>0</v>
      </c>
      <c r="L448" s="74">
        <f t="shared" si="123"/>
        <v>0</v>
      </c>
      <c r="M448" s="74">
        <f t="shared" si="123"/>
        <v>0</v>
      </c>
      <c r="N448" s="74">
        <f t="shared" si="123"/>
        <v>0</v>
      </c>
      <c r="O448" s="74">
        <f t="shared" si="123"/>
        <v>0</v>
      </c>
    </row>
    <row r="449" spans="1:20" ht="34.5" customHeight="1">
      <c r="A449" s="16" t="s">
        <v>30</v>
      </c>
      <c r="B449" s="14">
        <v>774</v>
      </c>
      <c r="C449" s="15" t="s">
        <v>26</v>
      </c>
      <c r="D449" s="15" t="s">
        <v>70</v>
      </c>
      <c r="E449" s="15" t="s">
        <v>650</v>
      </c>
      <c r="F449" s="15" t="s">
        <v>31</v>
      </c>
      <c r="G449" s="74">
        <f>G450+G451+G452</f>
        <v>3171860.29</v>
      </c>
      <c r="H449" s="74">
        <f t="shared" ref="H449:I449" si="124">H450+H451+H452</f>
        <v>3190448.78</v>
      </c>
      <c r="I449" s="74">
        <f t="shared" si="124"/>
        <v>3245644.28</v>
      </c>
      <c r="J449" s="1"/>
    </row>
    <row r="450" spans="1:20" ht="15" customHeight="1">
      <c r="A450" s="16" t="s">
        <v>32</v>
      </c>
      <c r="B450" s="14">
        <v>774</v>
      </c>
      <c r="C450" s="15" t="s">
        <v>26</v>
      </c>
      <c r="D450" s="15" t="s">
        <v>70</v>
      </c>
      <c r="E450" s="15" t="s">
        <v>650</v>
      </c>
      <c r="F450" s="15" t="s">
        <v>33</v>
      </c>
      <c r="G450" s="74">
        <f>'прил 5,'!G755</f>
        <v>3024153.01</v>
      </c>
      <c r="H450" s="74">
        <f>'прил 5,'!H755</f>
        <v>3041145.78</v>
      </c>
      <c r="I450" s="74">
        <f>'прил 5,'!I755</f>
        <v>3094061.78</v>
      </c>
      <c r="J450" s="1"/>
    </row>
    <row r="451" spans="1:20" ht="15" customHeight="1">
      <c r="A451" s="16" t="s">
        <v>635</v>
      </c>
      <c r="B451" s="14">
        <v>774</v>
      </c>
      <c r="C451" s="15" t="s">
        <v>26</v>
      </c>
      <c r="D451" s="15" t="s">
        <v>70</v>
      </c>
      <c r="E451" s="15" t="s">
        <v>650</v>
      </c>
      <c r="F451" s="15" t="s">
        <v>634</v>
      </c>
      <c r="G451" s="74">
        <f>'прил 5,'!G756</f>
        <v>73853.64</v>
      </c>
      <c r="H451" s="74">
        <f>'прил 5,'!H756</f>
        <v>74651.5</v>
      </c>
      <c r="I451" s="74">
        <f>'прил 5,'!I756</f>
        <v>75791.25</v>
      </c>
      <c r="J451" s="1"/>
    </row>
    <row r="452" spans="1:20" ht="36" customHeight="1">
      <c r="A452" s="16" t="s">
        <v>9</v>
      </c>
      <c r="B452" s="14">
        <v>774</v>
      </c>
      <c r="C452" s="15" t="s">
        <v>26</v>
      </c>
      <c r="D452" s="15" t="s">
        <v>70</v>
      </c>
      <c r="E452" s="15" t="s">
        <v>650</v>
      </c>
      <c r="F452" s="15" t="s">
        <v>8</v>
      </c>
      <c r="G452" s="74">
        <f>'прил 5,'!G757</f>
        <v>73853.64</v>
      </c>
      <c r="H452" s="74">
        <f>'прил 5,'!H757</f>
        <v>74651.5</v>
      </c>
      <c r="I452" s="74">
        <f>'прил 5,'!I757</f>
        <v>75791.25</v>
      </c>
      <c r="J452" s="1"/>
    </row>
    <row r="453" spans="1:20" ht="15" customHeight="1">
      <c r="A453" s="16" t="s">
        <v>63</v>
      </c>
      <c r="B453" s="14">
        <v>774</v>
      </c>
      <c r="C453" s="15" t="s">
        <v>26</v>
      </c>
      <c r="D453" s="15" t="s">
        <v>70</v>
      </c>
      <c r="E453" s="15" t="s">
        <v>650</v>
      </c>
      <c r="F453" s="15" t="s">
        <v>64</v>
      </c>
      <c r="G453" s="74">
        <f>G454</f>
        <v>73853.64</v>
      </c>
      <c r="H453" s="74">
        <f t="shared" ref="H453:I453" si="125">H454</f>
        <v>74651.5</v>
      </c>
      <c r="I453" s="74">
        <f t="shared" si="125"/>
        <v>75791.25</v>
      </c>
      <c r="J453" s="1"/>
    </row>
    <row r="454" spans="1:20" ht="51.75" customHeight="1">
      <c r="A454" s="16" t="s">
        <v>433</v>
      </c>
      <c r="B454" s="14">
        <v>774</v>
      </c>
      <c r="C454" s="15" t="s">
        <v>26</v>
      </c>
      <c r="D454" s="15" t="s">
        <v>70</v>
      </c>
      <c r="E454" s="15" t="s">
        <v>650</v>
      </c>
      <c r="F454" s="15" t="s">
        <v>342</v>
      </c>
      <c r="G454" s="74">
        <f>'прил 5,'!G759</f>
        <v>73853.64</v>
      </c>
      <c r="H454" s="74">
        <f>'прил 5,'!H759</f>
        <v>74651.5</v>
      </c>
      <c r="I454" s="74">
        <f>'прил 5,'!I759</f>
        <v>75791.25</v>
      </c>
      <c r="J454" s="1"/>
    </row>
    <row r="455" spans="1:20" s="3" customFormat="1" ht="78.75" hidden="1" customHeight="1">
      <c r="A455" s="16" t="s">
        <v>740</v>
      </c>
      <c r="B455" s="14">
        <v>774</v>
      </c>
      <c r="C455" s="15" t="s">
        <v>26</v>
      </c>
      <c r="D455" s="15" t="s">
        <v>28</v>
      </c>
      <c r="E455" s="15" t="s">
        <v>710</v>
      </c>
      <c r="F455" s="15"/>
      <c r="G455" s="74">
        <f>G457</f>
        <v>0</v>
      </c>
      <c r="H455" s="74">
        <f>H457</f>
        <v>0</v>
      </c>
      <c r="I455" s="74">
        <f>I457</f>
        <v>0</v>
      </c>
      <c r="P455" s="128"/>
      <c r="Q455" s="128"/>
      <c r="R455" s="128"/>
      <c r="S455" s="128"/>
      <c r="T455" s="128"/>
    </row>
    <row r="456" spans="1:20" ht="25.5" hidden="1">
      <c r="A456" s="16" t="s">
        <v>96</v>
      </c>
      <c r="B456" s="15" t="s">
        <v>94</v>
      </c>
      <c r="C456" s="15" t="s">
        <v>26</v>
      </c>
      <c r="D456" s="15" t="s">
        <v>28</v>
      </c>
      <c r="E456" s="15" t="s">
        <v>710</v>
      </c>
      <c r="F456" s="15" t="s">
        <v>349</v>
      </c>
      <c r="G456" s="74">
        <f>G457</f>
        <v>0</v>
      </c>
      <c r="H456" s="74">
        <f>H457</f>
        <v>0</v>
      </c>
      <c r="I456" s="74">
        <f>I457</f>
        <v>0</v>
      </c>
      <c r="J456" s="1"/>
    </row>
    <row r="457" spans="1:20" s="3" customFormat="1" ht="89.25" hidden="1">
      <c r="A457" s="16" t="s">
        <v>421</v>
      </c>
      <c r="B457" s="14">
        <v>774</v>
      </c>
      <c r="C457" s="15" t="s">
        <v>26</v>
      </c>
      <c r="D457" s="15" t="s">
        <v>28</v>
      </c>
      <c r="E457" s="15" t="s">
        <v>710</v>
      </c>
      <c r="F457" s="15" t="s">
        <v>420</v>
      </c>
      <c r="G457" s="74"/>
      <c r="H457" s="74"/>
      <c r="I457" s="74"/>
      <c r="P457" s="128"/>
      <c r="Q457" s="128"/>
      <c r="R457" s="128"/>
      <c r="S457" s="128"/>
      <c r="T457" s="128"/>
    </row>
    <row r="458" spans="1:20" s="3" customFormat="1" ht="25.5" hidden="1">
      <c r="A458" s="16" t="s">
        <v>712</v>
      </c>
      <c r="B458" s="14">
        <v>774</v>
      </c>
      <c r="C458" s="15" t="s">
        <v>26</v>
      </c>
      <c r="D458" s="15" t="s">
        <v>28</v>
      </c>
      <c r="E458" s="15" t="s">
        <v>711</v>
      </c>
      <c r="F458" s="15"/>
      <c r="G458" s="74">
        <f>G460</f>
        <v>0</v>
      </c>
      <c r="H458" s="74">
        <f>H460</f>
        <v>0</v>
      </c>
      <c r="I458" s="74">
        <f>I460</f>
        <v>0</v>
      </c>
      <c r="P458" s="128"/>
      <c r="Q458" s="128"/>
      <c r="R458" s="128"/>
      <c r="S458" s="128"/>
      <c r="T458" s="128"/>
    </row>
    <row r="459" spans="1:20" ht="25.5" hidden="1">
      <c r="A459" s="16" t="s">
        <v>96</v>
      </c>
      <c r="B459" s="15" t="s">
        <v>94</v>
      </c>
      <c r="C459" s="15" t="s">
        <v>26</v>
      </c>
      <c r="D459" s="15" t="s">
        <v>28</v>
      </c>
      <c r="E459" s="15" t="s">
        <v>711</v>
      </c>
      <c r="F459" s="15" t="s">
        <v>349</v>
      </c>
      <c r="G459" s="74">
        <f>G460</f>
        <v>0</v>
      </c>
      <c r="H459" s="74">
        <f>H460</f>
        <v>0</v>
      </c>
      <c r="I459" s="74">
        <f>I460</f>
        <v>0</v>
      </c>
      <c r="J459" s="1"/>
    </row>
    <row r="460" spans="1:20" s="3" customFormat="1" ht="89.25" hidden="1">
      <c r="A460" s="16" t="s">
        <v>421</v>
      </c>
      <c r="B460" s="14">
        <v>774</v>
      </c>
      <c r="C460" s="15" t="s">
        <v>26</v>
      </c>
      <c r="D460" s="15" t="s">
        <v>28</v>
      </c>
      <c r="E460" s="15" t="s">
        <v>711</v>
      </c>
      <c r="F460" s="15" t="s">
        <v>420</v>
      </c>
      <c r="G460" s="74"/>
      <c r="H460" s="74"/>
      <c r="I460" s="74"/>
      <c r="P460" s="128"/>
      <c r="Q460" s="128"/>
      <c r="R460" s="128"/>
      <c r="S460" s="128"/>
      <c r="T460" s="128"/>
    </row>
    <row r="461" spans="1:20" s="18" customFormat="1" ht="53.25" hidden="1" customHeight="1">
      <c r="A461" s="16" t="s">
        <v>652</v>
      </c>
      <c r="B461" s="15" t="s">
        <v>94</v>
      </c>
      <c r="C461" s="15" t="s">
        <v>26</v>
      </c>
      <c r="D461" s="15" t="s">
        <v>70</v>
      </c>
      <c r="E461" s="15" t="s">
        <v>651</v>
      </c>
      <c r="F461" s="15"/>
      <c r="G461" s="74">
        <f t="shared" ref="G461:I462" si="126">G462</f>
        <v>0</v>
      </c>
      <c r="H461" s="74">
        <f t="shared" si="126"/>
        <v>0</v>
      </c>
      <c r="I461" s="74">
        <f t="shared" si="126"/>
        <v>0</v>
      </c>
      <c r="P461" s="17"/>
      <c r="Q461" s="17"/>
      <c r="R461" s="17"/>
      <c r="S461" s="17"/>
      <c r="T461" s="17"/>
    </row>
    <row r="462" spans="1:20" s="18" customFormat="1" ht="25.5" hidden="1">
      <c r="A462" s="16" t="s">
        <v>30</v>
      </c>
      <c r="B462" s="15" t="s">
        <v>94</v>
      </c>
      <c r="C462" s="15" t="s">
        <v>26</v>
      </c>
      <c r="D462" s="15" t="s">
        <v>70</v>
      </c>
      <c r="E462" s="15" t="s">
        <v>651</v>
      </c>
      <c r="F462" s="15" t="s">
        <v>31</v>
      </c>
      <c r="G462" s="74">
        <f t="shared" si="126"/>
        <v>0</v>
      </c>
      <c r="H462" s="74">
        <f t="shared" si="126"/>
        <v>0</v>
      </c>
      <c r="I462" s="74">
        <f t="shared" si="126"/>
        <v>0</v>
      </c>
      <c r="P462" s="17"/>
      <c r="Q462" s="17"/>
      <c r="R462" s="17"/>
      <c r="S462" s="17"/>
      <c r="T462" s="17"/>
    </row>
    <row r="463" spans="1:20" s="18" customFormat="1" hidden="1">
      <c r="A463" s="16" t="s">
        <v>32</v>
      </c>
      <c r="B463" s="15" t="s">
        <v>94</v>
      </c>
      <c r="C463" s="15" t="s">
        <v>26</v>
      </c>
      <c r="D463" s="15" t="s">
        <v>70</v>
      </c>
      <c r="E463" s="15" t="s">
        <v>651</v>
      </c>
      <c r="F463" s="15" t="s">
        <v>33</v>
      </c>
      <c r="G463" s="74">
        <f>'прил 5,'!G752</f>
        <v>0</v>
      </c>
      <c r="H463" s="74"/>
      <c r="I463" s="74"/>
      <c r="P463" s="17"/>
      <c r="Q463" s="17"/>
      <c r="R463" s="17"/>
      <c r="S463" s="17"/>
      <c r="T463" s="17"/>
    </row>
    <row r="464" spans="1:20" s="3" customFormat="1" ht="52.5" hidden="1" customHeight="1">
      <c r="A464" s="16" t="s">
        <v>415</v>
      </c>
      <c r="B464" s="14">
        <v>774</v>
      </c>
      <c r="C464" s="15" t="s">
        <v>26</v>
      </c>
      <c r="D464" s="15" t="s">
        <v>28</v>
      </c>
      <c r="E464" s="15" t="s">
        <v>614</v>
      </c>
      <c r="F464" s="15"/>
      <c r="G464" s="74">
        <f t="shared" ref="G464:I465" si="127">G465</f>
        <v>0</v>
      </c>
      <c r="H464" s="74">
        <f t="shared" si="127"/>
        <v>0</v>
      </c>
      <c r="I464" s="74">
        <f t="shared" si="127"/>
        <v>0</v>
      </c>
      <c r="P464" s="128"/>
      <c r="Q464" s="128"/>
      <c r="R464" s="128"/>
      <c r="S464" s="128"/>
      <c r="T464" s="128"/>
    </row>
    <row r="465" spans="1:20" s="3" customFormat="1" ht="25.5" hidden="1">
      <c r="A465" s="16" t="s">
        <v>30</v>
      </c>
      <c r="B465" s="14">
        <v>774</v>
      </c>
      <c r="C465" s="15" t="s">
        <v>26</v>
      </c>
      <c r="D465" s="15" t="s">
        <v>28</v>
      </c>
      <c r="E465" s="15" t="s">
        <v>614</v>
      </c>
      <c r="F465" s="15" t="s">
        <v>31</v>
      </c>
      <c r="G465" s="74">
        <f t="shared" si="127"/>
        <v>0</v>
      </c>
      <c r="H465" s="74">
        <f t="shared" si="127"/>
        <v>0</v>
      </c>
      <c r="I465" s="74">
        <f t="shared" si="127"/>
        <v>0</v>
      </c>
      <c r="P465" s="128"/>
      <c r="Q465" s="128"/>
      <c r="R465" s="128"/>
      <c r="S465" s="128"/>
      <c r="T465" s="128"/>
    </row>
    <row r="466" spans="1:20" s="3" customFormat="1" hidden="1">
      <c r="A466" s="16" t="s">
        <v>32</v>
      </c>
      <c r="B466" s="14">
        <v>774</v>
      </c>
      <c r="C466" s="15" t="s">
        <v>26</v>
      </c>
      <c r="D466" s="15" t="s">
        <v>28</v>
      </c>
      <c r="E466" s="15" t="s">
        <v>614</v>
      </c>
      <c r="F466" s="15" t="s">
        <v>33</v>
      </c>
      <c r="G466" s="74">
        <f>'прил 5,'!G587</f>
        <v>0</v>
      </c>
      <c r="H466" s="74">
        <v>0</v>
      </c>
      <c r="I466" s="74">
        <v>0</v>
      </c>
      <c r="P466" s="128"/>
      <c r="Q466" s="128"/>
      <c r="R466" s="128"/>
      <c r="S466" s="128"/>
      <c r="T466" s="128"/>
    </row>
    <row r="467" spans="1:20" s="28" customFormat="1" ht="61.5" hidden="1" customHeight="1">
      <c r="A467" s="13" t="s">
        <v>656</v>
      </c>
      <c r="B467" s="15" t="s">
        <v>94</v>
      </c>
      <c r="C467" s="15" t="s">
        <v>69</v>
      </c>
      <c r="D467" s="15" t="s">
        <v>54</v>
      </c>
      <c r="E467" s="15" t="s">
        <v>655</v>
      </c>
      <c r="F467" s="39"/>
      <c r="G467" s="74">
        <f t="shared" ref="G467:I468" si="128">G468</f>
        <v>61920</v>
      </c>
      <c r="H467" s="74">
        <f t="shared" si="128"/>
        <v>0</v>
      </c>
      <c r="I467" s="74">
        <f t="shared" si="128"/>
        <v>0</v>
      </c>
      <c r="P467" s="126"/>
      <c r="Q467" s="126"/>
      <c r="R467" s="126"/>
      <c r="S467" s="126"/>
      <c r="T467" s="126"/>
    </row>
    <row r="468" spans="1:20" s="28" customFormat="1" ht="25.5" hidden="1">
      <c r="A468" s="16" t="s">
        <v>30</v>
      </c>
      <c r="B468" s="15" t="s">
        <v>94</v>
      </c>
      <c r="C468" s="15" t="s">
        <v>69</v>
      </c>
      <c r="D468" s="15" t="s">
        <v>54</v>
      </c>
      <c r="E468" s="15" t="s">
        <v>655</v>
      </c>
      <c r="F468" s="15" t="s">
        <v>31</v>
      </c>
      <c r="G468" s="74">
        <f t="shared" si="128"/>
        <v>61920</v>
      </c>
      <c r="H468" s="74">
        <f t="shared" si="128"/>
        <v>0</v>
      </c>
      <c r="I468" s="74">
        <f t="shared" si="128"/>
        <v>0</v>
      </c>
      <c r="P468" s="126"/>
      <c r="Q468" s="126"/>
      <c r="R468" s="126"/>
      <c r="S468" s="126"/>
      <c r="T468" s="126"/>
    </row>
    <row r="469" spans="1:20" hidden="1">
      <c r="A469" s="16" t="s">
        <v>32</v>
      </c>
      <c r="B469" s="15" t="s">
        <v>94</v>
      </c>
      <c r="C469" s="15" t="s">
        <v>69</v>
      </c>
      <c r="D469" s="15" t="s">
        <v>54</v>
      </c>
      <c r="E469" s="15" t="s">
        <v>655</v>
      </c>
      <c r="F469" s="15" t="s">
        <v>33</v>
      </c>
      <c r="G469" s="74">
        <f>'прил 5,'!G943</f>
        <v>61920</v>
      </c>
      <c r="H469" s="74">
        <f>'прил 5,'!H943</f>
        <v>0</v>
      </c>
      <c r="I469" s="74">
        <f>'прил 5,'!I943</f>
        <v>0</v>
      </c>
      <c r="J469" s="1"/>
    </row>
    <row r="470" spans="1:20" s="28" customFormat="1" ht="61.5" customHeight="1">
      <c r="A470" s="13" t="s">
        <v>697</v>
      </c>
      <c r="B470" s="15" t="s">
        <v>94</v>
      </c>
      <c r="C470" s="15" t="s">
        <v>69</v>
      </c>
      <c r="D470" s="15" t="s">
        <v>54</v>
      </c>
      <c r="E470" s="15" t="s">
        <v>696</v>
      </c>
      <c r="F470" s="39"/>
      <c r="G470" s="74">
        <f t="shared" ref="G470:I471" si="129">G471</f>
        <v>18082205.800000001</v>
      </c>
      <c r="H470" s="74">
        <f t="shared" si="129"/>
        <v>17537287.399999999</v>
      </c>
      <c r="I470" s="74">
        <f t="shared" si="129"/>
        <v>17900152.309999999</v>
      </c>
      <c r="P470" s="126"/>
      <c r="Q470" s="126"/>
      <c r="R470" s="126"/>
      <c r="S470" s="126"/>
      <c r="T470" s="126"/>
    </row>
    <row r="471" spans="1:20" s="28" customFormat="1" ht="25.5">
      <c r="A471" s="16" t="s">
        <v>30</v>
      </c>
      <c r="B471" s="15" t="s">
        <v>94</v>
      </c>
      <c r="C471" s="15" t="s">
        <v>69</v>
      </c>
      <c r="D471" s="15" t="s">
        <v>54</v>
      </c>
      <c r="E471" s="15" t="s">
        <v>696</v>
      </c>
      <c r="F471" s="15" t="s">
        <v>31</v>
      </c>
      <c r="G471" s="74">
        <f t="shared" si="129"/>
        <v>18082205.800000001</v>
      </c>
      <c r="H471" s="74">
        <f t="shared" si="129"/>
        <v>17537287.399999999</v>
      </c>
      <c r="I471" s="74">
        <f t="shared" si="129"/>
        <v>17900152.309999999</v>
      </c>
      <c r="P471" s="126"/>
      <c r="Q471" s="126"/>
      <c r="R471" s="126"/>
      <c r="S471" s="126"/>
      <c r="T471" s="126"/>
    </row>
    <row r="472" spans="1:20">
      <c r="A472" s="16" t="s">
        <v>32</v>
      </c>
      <c r="B472" s="15" t="s">
        <v>94</v>
      </c>
      <c r="C472" s="15" t="s">
        <v>69</v>
      </c>
      <c r="D472" s="15" t="s">
        <v>54</v>
      </c>
      <c r="E472" s="15" t="s">
        <v>696</v>
      </c>
      <c r="F472" s="15" t="s">
        <v>33</v>
      </c>
      <c r="G472" s="74">
        <f>'прил 5,'!G946</f>
        <v>18082205.800000001</v>
      </c>
      <c r="H472" s="74">
        <f>'прил 5,'!H946</f>
        <v>17537287.399999999</v>
      </c>
      <c r="I472" s="74">
        <f>'прил 5,'!I946</f>
        <v>17900152.309999999</v>
      </c>
      <c r="J472" s="1"/>
    </row>
    <row r="473" spans="1:20" s="3" customFormat="1">
      <c r="A473" s="16" t="s">
        <v>892</v>
      </c>
      <c r="B473" s="14">
        <v>774</v>
      </c>
      <c r="C473" s="15" t="s">
        <v>26</v>
      </c>
      <c r="D473" s="15" t="s">
        <v>28</v>
      </c>
      <c r="E473" s="88" t="s">
        <v>945</v>
      </c>
      <c r="F473" s="15"/>
      <c r="G473" s="74">
        <f t="shared" ref="G473:I474" si="130">G474</f>
        <v>556711</v>
      </c>
      <c r="H473" s="74">
        <f t="shared" si="130"/>
        <v>556711</v>
      </c>
      <c r="I473" s="74">
        <f t="shared" si="130"/>
        <v>556711</v>
      </c>
      <c r="P473" s="128"/>
      <c r="Q473" s="128"/>
      <c r="R473" s="128"/>
      <c r="S473" s="128"/>
      <c r="T473" s="128"/>
    </row>
    <row r="474" spans="1:20" s="3" customFormat="1" ht="25.5">
      <c r="A474" s="16" t="s">
        <v>30</v>
      </c>
      <c r="B474" s="14">
        <v>774</v>
      </c>
      <c r="C474" s="15" t="s">
        <v>26</v>
      </c>
      <c r="D474" s="15" t="s">
        <v>28</v>
      </c>
      <c r="E474" s="88" t="s">
        <v>945</v>
      </c>
      <c r="F474" s="15" t="s">
        <v>31</v>
      </c>
      <c r="G474" s="74">
        <f t="shared" si="130"/>
        <v>556711</v>
      </c>
      <c r="H474" s="74">
        <f t="shared" si="130"/>
        <v>556711</v>
      </c>
      <c r="I474" s="74">
        <f t="shared" si="130"/>
        <v>556711</v>
      </c>
      <c r="P474" s="128"/>
      <c r="Q474" s="128"/>
      <c r="R474" s="128"/>
      <c r="S474" s="128"/>
      <c r="T474" s="128"/>
    </row>
    <row r="475" spans="1:20" s="3" customFormat="1">
      <c r="A475" s="86" t="s">
        <v>32</v>
      </c>
      <c r="B475" s="14">
        <v>774</v>
      </c>
      <c r="C475" s="15" t="s">
        <v>26</v>
      </c>
      <c r="D475" s="15" t="s">
        <v>28</v>
      </c>
      <c r="E475" s="88" t="s">
        <v>945</v>
      </c>
      <c r="F475" s="15" t="s">
        <v>33</v>
      </c>
      <c r="G475" s="74">
        <f>'прил 5,'!G599</f>
        <v>556711</v>
      </c>
      <c r="H475" s="74">
        <f>'прил 5,'!H599</f>
        <v>556711</v>
      </c>
      <c r="I475" s="74">
        <f>'прил 5,'!I599</f>
        <v>556711</v>
      </c>
      <c r="P475" s="128"/>
      <c r="Q475" s="128"/>
      <c r="R475" s="128"/>
      <c r="S475" s="128"/>
      <c r="T475" s="128"/>
    </row>
    <row r="476" spans="1:20" ht="46.5" hidden="1" customHeight="1">
      <c r="A476" s="16" t="s">
        <v>720</v>
      </c>
      <c r="B476" s="15" t="s">
        <v>94</v>
      </c>
      <c r="C476" s="15" t="s">
        <v>26</v>
      </c>
      <c r="D476" s="15" t="s">
        <v>28</v>
      </c>
      <c r="E476" s="15" t="s">
        <v>719</v>
      </c>
      <c r="F476" s="15"/>
      <c r="G476" s="74">
        <f t="shared" ref="G476:I476" si="131">G477</f>
        <v>0</v>
      </c>
      <c r="H476" s="74">
        <f t="shared" si="131"/>
        <v>0</v>
      </c>
      <c r="I476" s="74">
        <f t="shared" si="131"/>
        <v>0</v>
      </c>
      <c r="J476" s="1"/>
    </row>
    <row r="477" spans="1:20" ht="39.75" hidden="1" customHeight="1">
      <c r="A477" s="16" t="s">
        <v>96</v>
      </c>
      <c r="B477" s="15" t="s">
        <v>94</v>
      </c>
      <c r="C477" s="15" t="s">
        <v>26</v>
      </c>
      <c r="D477" s="15" t="s">
        <v>28</v>
      </c>
      <c r="E477" s="15" t="s">
        <v>719</v>
      </c>
      <c r="F477" s="15" t="s">
        <v>31</v>
      </c>
      <c r="G477" s="74">
        <f>G478</f>
        <v>0</v>
      </c>
      <c r="H477" s="74">
        <f>H478</f>
        <v>0</v>
      </c>
      <c r="I477" s="74">
        <f>I478</f>
        <v>0</v>
      </c>
      <c r="J477" s="1"/>
    </row>
    <row r="478" spans="1:20" ht="46.5" hidden="1" customHeight="1">
      <c r="A478" s="16" t="s">
        <v>421</v>
      </c>
      <c r="B478" s="15" t="s">
        <v>94</v>
      </c>
      <c r="C478" s="15" t="s">
        <v>26</v>
      </c>
      <c r="D478" s="15" t="s">
        <v>28</v>
      </c>
      <c r="E478" s="15" t="s">
        <v>719</v>
      </c>
      <c r="F478" s="15" t="s">
        <v>33</v>
      </c>
      <c r="G478" s="74">
        <f>'прил 5,'!G602</f>
        <v>0</v>
      </c>
      <c r="H478" s="74">
        <v>0</v>
      </c>
      <c r="I478" s="74">
        <v>0</v>
      </c>
      <c r="J478" s="1"/>
    </row>
    <row r="479" spans="1:20" ht="57" hidden="1" customHeight="1">
      <c r="A479" s="16" t="s">
        <v>695</v>
      </c>
      <c r="B479" s="15" t="s">
        <v>94</v>
      </c>
      <c r="C479" s="15" t="s">
        <v>26</v>
      </c>
      <c r="D479" s="15" t="s">
        <v>28</v>
      </c>
      <c r="E479" s="15" t="s">
        <v>694</v>
      </c>
      <c r="F479" s="15"/>
      <c r="G479" s="74">
        <f t="shared" ref="G479:I479" si="132">G480</f>
        <v>0</v>
      </c>
      <c r="H479" s="74">
        <f t="shared" si="132"/>
        <v>0</v>
      </c>
      <c r="I479" s="74">
        <f t="shared" si="132"/>
        <v>0</v>
      </c>
      <c r="J479" s="1"/>
    </row>
    <row r="480" spans="1:20" ht="25.5" hidden="1">
      <c r="A480" s="16" t="s">
        <v>96</v>
      </c>
      <c r="B480" s="15" t="s">
        <v>94</v>
      </c>
      <c r="C480" s="15" t="s">
        <v>26</v>
      </c>
      <c r="D480" s="15" t="s">
        <v>28</v>
      </c>
      <c r="E480" s="15" t="s">
        <v>694</v>
      </c>
      <c r="F480" s="15" t="s">
        <v>349</v>
      </c>
      <c r="G480" s="74">
        <f>G481</f>
        <v>0</v>
      </c>
      <c r="H480" s="74">
        <f>H481</f>
        <v>0</v>
      </c>
      <c r="I480" s="74">
        <f>I481</f>
        <v>0</v>
      </c>
      <c r="J480" s="1"/>
    </row>
    <row r="481" spans="1:20" ht="89.25" hidden="1">
      <c r="A481" s="16" t="s">
        <v>421</v>
      </c>
      <c r="B481" s="15" t="s">
        <v>94</v>
      </c>
      <c r="C481" s="15" t="s">
        <v>26</v>
      </c>
      <c r="D481" s="15" t="s">
        <v>28</v>
      </c>
      <c r="E481" s="15" t="s">
        <v>694</v>
      </c>
      <c r="F481" s="15" t="s">
        <v>420</v>
      </c>
      <c r="G481" s="74"/>
      <c r="H481" s="74"/>
      <c r="I481" s="74"/>
      <c r="J481" s="1"/>
    </row>
    <row r="482" spans="1:20" s="18" customFormat="1" ht="38.25" hidden="1">
      <c r="A482" s="84" t="s">
        <v>885</v>
      </c>
      <c r="B482" s="15" t="s">
        <v>94</v>
      </c>
      <c r="C482" s="15" t="s">
        <v>26</v>
      </c>
      <c r="D482" s="15" t="s">
        <v>28</v>
      </c>
      <c r="E482" s="15" t="s">
        <v>884</v>
      </c>
      <c r="F482" s="15"/>
      <c r="G482" s="74">
        <f t="shared" ref="G482:I483" si="133">G483</f>
        <v>0</v>
      </c>
      <c r="H482" s="74">
        <f t="shared" si="133"/>
        <v>0</v>
      </c>
      <c r="I482" s="74">
        <f t="shared" si="133"/>
        <v>0</v>
      </c>
      <c r="P482" s="17"/>
      <c r="Q482" s="17"/>
      <c r="R482" s="17"/>
      <c r="S482" s="17"/>
      <c r="T482" s="17"/>
    </row>
    <row r="483" spans="1:20" s="18" customFormat="1" ht="25.5" hidden="1">
      <c r="A483" s="16" t="s">
        <v>36</v>
      </c>
      <c r="B483" s="15" t="s">
        <v>94</v>
      </c>
      <c r="C483" s="15" t="s">
        <v>26</v>
      </c>
      <c r="D483" s="15" t="s">
        <v>28</v>
      </c>
      <c r="E483" s="15" t="s">
        <v>884</v>
      </c>
      <c r="F483" s="15" t="s">
        <v>37</v>
      </c>
      <c r="G483" s="74">
        <f t="shared" si="133"/>
        <v>0</v>
      </c>
      <c r="H483" s="74">
        <f t="shared" si="133"/>
        <v>0</v>
      </c>
      <c r="I483" s="74">
        <f t="shared" si="133"/>
        <v>0</v>
      </c>
      <c r="P483" s="17"/>
      <c r="Q483" s="17"/>
      <c r="R483" s="17"/>
      <c r="S483" s="17"/>
      <c r="T483" s="17"/>
    </row>
    <row r="484" spans="1:20" s="18" customFormat="1" ht="25.5" hidden="1">
      <c r="A484" s="16" t="s">
        <v>38</v>
      </c>
      <c r="B484" s="15" t="s">
        <v>94</v>
      </c>
      <c r="C484" s="15" t="s">
        <v>26</v>
      </c>
      <c r="D484" s="15" t="s">
        <v>28</v>
      </c>
      <c r="E484" s="15" t="s">
        <v>884</v>
      </c>
      <c r="F484" s="15" t="s">
        <v>39</v>
      </c>
      <c r="G484" s="74"/>
      <c r="H484" s="74">
        <f>'прил 5,'!H894</f>
        <v>0</v>
      </c>
      <c r="I484" s="74">
        <f>'прил 5,'!I894</f>
        <v>0</v>
      </c>
      <c r="P484" s="17"/>
      <c r="Q484" s="17"/>
      <c r="R484" s="17"/>
      <c r="S484" s="17"/>
      <c r="T484" s="17"/>
    </row>
    <row r="485" spans="1:20" ht="25.5">
      <c r="A485" s="16" t="s">
        <v>0</v>
      </c>
      <c r="B485" s="14">
        <v>774</v>
      </c>
      <c r="C485" s="15" t="s">
        <v>26</v>
      </c>
      <c r="D485" s="15" t="s">
        <v>28</v>
      </c>
      <c r="E485" s="15" t="s">
        <v>218</v>
      </c>
      <c r="F485" s="15"/>
      <c r="G485" s="8">
        <f>G490+G508+G518+G536+G547+G550+G519+G524+G527+G539+G486+G510+G497+G542+G500+G503+G528+G531+G491+G494+G513</f>
        <v>159673878.92999998</v>
      </c>
      <c r="H485" s="8">
        <f>H490+H508+H518+H536+H547+H550+H519+H524+H527+H539+H486+H510+H497+H542+H500+H503+H528+H531+H491+H494+H513</f>
        <v>47955839.489999995</v>
      </c>
      <c r="I485" s="8">
        <f>I490+I508+I518+I536+I547+I550+I519+I524+I527+I539+I486+I510+I497+I542+I500+I503+I528+I531+I491+I494+I513</f>
        <v>12025946</v>
      </c>
      <c r="J485" s="1"/>
    </row>
    <row r="486" spans="1:20" ht="31.5" customHeight="1">
      <c r="A486" s="16" t="s">
        <v>959</v>
      </c>
      <c r="B486" s="15" t="s">
        <v>94</v>
      </c>
      <c r="C486" s="15" t="s">
        <v>26</v>
      </c>
      <c r="D486" s="15" t="s">
        <v>28</v>
      </c>
      <c r="E486" s="15" t="s">
        <v>958</v>
      </c>
      <c r="F486" s="15"/>
      <c r="G486" s="74">
        <f t="shared" ref="G486:I487" si="134">G487</f>
        <v>0</v>
      </c>
      <c r="H486" s="74">
        <f t="shared" si="134"/>
        <v>19238227.32</v>
      </c>
      <c r="I486" s="74">
        <f t="shared" si="134"/>
        <v>0</v>
      </c>
      <c r="J486" s="1"/>
    </row>
    <row r="487" spans="1:20" ht="25.5">
      <c r="A487" s="16" t="s">
        <v>30</v>
      </c>
      <c r="B487" s="15" t="s">
        <v>94</v>
      </c>
      <c r="C487" s="15" t="s">
        <v>26</v>
      </c>
      <c r="D487" s="15" t="s">
        <v>28</v>
      </c>
      <c r="E487" s="15" t="s">
        <v>958</v>
      </c>
      <c r="F487" s="15" t="s">
        <v>31</v>
      </c>
      <c r="G487" s="74">
        <f t="shared" si="134"/>
        <v>0</v>
      </c>
      <c r="H487" s="74">
        <f t="shared" si="134"/>
        <v>19238227.32</v>
      </c>
      <c r="I487" s="74">
        <f t="shared" si="134"/>
        <v>0</v>
      </c>
      <c r="J487" s="1"/>
    </row>
    <row r="488" spans="1:20">
      <c r="A488" s="16" t="s">
        <v>32</v>
      </c>
      <c r="B488" s="15" t="s">
        <v>94</v>
      </c>
      <c r="C488" s="15" t="s">
        <v>26</v>
      </c>
      <c r="D488" s="15" t="s">
        <v>28</v>
      </c>
      <c r="E488" s="15" t="s">
        <v>958</v>
      </c>
      <c r="F488" s="15" t="s">
        <v>33</v>
      </c>
      <c r="G488" s="74">
        <f>'прил 5,'!G609</f>
        <v>0</v>
      </c>
      <c r="H488" s="74">
        <f>'прил 5,'!H609</f>
        <v>19238227.32</v>
      </c>
      <c r="I488" s="74">
        <f>'прил 5,'!I609</f>
        <v>0</v>
      </c>
      <c r="J488" s="1"/>
    </row>
    <row r="489" spans="1:20" s="3" customFormat="1" ht="44.25" customHeight="1">
      <c r="A489" s="16" t="s">
        <v>822</v>
      </c>
      <c r="B489" s="14">
        <v>774</v>
      </c>
      <c r="C489" s="15" t="s">
        <v>26</v>
      </c>
      <c r="D489" s="15" t="s">
        <v>19</v>
      </c>
      <c r="E489" s="15" t="s">
        <v>447</v>
      </c>
      <c r="F489" s="15"/>
      <c r="G489" s="74">
        <f>G490</f>
        <v>500000</v>
      </c>
      <c r="H489" s="74">
        <f t="shared" ref="H489:I489" si="135">H490</f>
        <v>1000000</v>
      </c>
      <c r="I489" s="74">
        <f t="shared" si="135"/>
        <v>1000000</v>
      </c>
      <c r="J489" s="128"/>
      <c r="P489" s="128"/>
      <c r="Q489" s="128"/>
      <c r="R489" s="128"/>
      <c r="S489" s="128"/>
      <c r="T489" s="128"/>
    </row>
    <row r="490" spans="1:20" s="3" customFormat="1">
      <c r="A490" s="16" t="s">
        <v>32</v>
      </c>
      <c r="B490" s="14">
        <v>774</v>
      </c>
      <c r="C490" s="15" t="s">
        <v>26</v>
      </c>
      <c r="D490" s="15" t="s">
        <v>19</v>
      </c>
      <c r="E490" s="15" t="s">
        <v>447</v>
      </c>
      <c r="F490" s="15" t="s">
        <v>33</v>
      </c>
      <c r="G490" s="74">
        <f>'прил 5,'!G507+'прил 5,'!G612</f>
        <v>500000</v>
      </c>
      <c r="H490" s="74">
        <f>'прил 5,'!H507+'прил 5,'!H612</f>
        <v>1000000</v>
      </c>
      <c r="I490" s="74">
        <f>'прил 5,'!I507+'прил 5,'!I612</f>
        <v>1000000</v>
      </c>
      <c r="J490" s="128"/>
      <c r="P490" s="128"/>
      <c r="Q490" s="128"/>
      <c r="R490" s="128"/>
      <c r="S490" s="128"/>
      <c r="T490" s="128"/>
    </row>
    <row r="491" spans="1:20" s="3" customFormat="1" ht="38.25">
      <c r="A491" s="16" t="s">
        <v>905</v>
      </c>
      <c r="B491" s="14">
        <v>774</v>
      </c>
      <c r="C491" s="15" t="s">
        <v>26</v>
      </c>
      <c r="D491" s="15" t="s">
        <v>19</v>
      </c>
      <c r="E491" s="15" t="s">
        <v>904</v>
      </c>
      <c r="F491" s="15"/>
      <c r="G491" s="74">
        <f>G492</f>
        <v>600000</v>
      </c>
      <c r="H491" s="74">
        <f t="shared" ref="H491:I492" si="136">H492</f>
        <v>0</v>
      </c>
      <c r="I491" s="74">
        <f t="shared" si="136"/>
        <v>0</v>
      </c>
      <c r="J491" s="208"/>
    </row>
    <row r="492" spans="1:20" s="3" customFormat="1" ht="33" customHeight="1">
      <c r="A492" s="16" t="s">
        <v>30</v>
      </c>
      <c r="B492" s="14">
        <v>774</v>
      </c>
      <c r="C492" s="15" t="s">
        <v>26</v>
      </c>
      <c r="D492" s="15" t="s">
        <v>19</v>
      </c>
      <c r="E492" s="15" t="s">
        <v>904</v>
      </c>
      <c r="F492" s="15" t="s">
        <v>31</v>
      </c>
      <c r="G492" s="74">
        <f>G493</f>
        <v>600000</v>
      </c>
      <c r="H492" s="74">
        <f t="shared" si="136"/>
        <v>0</v>
      </c>
      <c r="I492" s="74">
        <f t="shared" si="136"/>
        <v>0</v>
      </c>
      <c r="J492" s="208"/>
    </row>
    <row r="493" spans="1:20" s="3" customFormat="1">
      <c r="A493" s="16" t="s">
        <v>32</v>
      </c>
      <c r="B493" s="14">
        <v>774</v>
      </c>
      <c r="C493" s="15" t="s">
        <v>26</v>
      </c>
      <c r="D493" s="15" t="s">
        <v>19</v>
      </c>
      <c r="E493" s="15" t="s">
        <v>904</v>
      </c>
      <c r="F493" s="15" t="s">
        <v>33</v>
      </c>
      <c r="G493" s="74">
        <v>600000</v>
      </c>
      <c r="H493" s="74">
        <v>0</v>
      </c>
      <c r="I493" s="74">
        <v>0</v>
      </c>
      <c r="J493" s="208"/>
    </row>
    <row r="494" spans="1:20" s="3" customFormat="1" ht="38.25">
      <c r="A494" s="16" t="s">
        <v>907</v>
      </c>
      <c r="B494" s="14">
        <v>774</v>
      </c>
      <c r="C494" s="15" t="s">
        <v>26</v>
      </c>
      <c r="D494" s="15" t="s">
        <v>19</v>
      </c>
      <c r="E494" s="15" t="s">
        <v>906</v>
      </c>
      <c r="F494" s="15"/>
      <c r="G494" s="74">
        <f>G495</f>
        <v>0</v>
      </c>
      <c r="H494" s="74">
        <f t="shared" ref="H494:I495" si="137">H495</f>
        <v>700000</v>
      </c>
      <c r="I494" s="74">
        <f t="shared" si="137"/>
        <v>0</v>
      </c>
      <c r="J494" s="208"/>
    </row>
    <row r="495" spans="1:20" s="3" customFormat="1" ht="33" customHeight="1">
      <c r="A495" s="16" t="s">
        <v>30</v>
      </c>
      <c r="B495" s="14">
        <v>774</v>
      </c>
      <c r="C495" s="15" t="s">
        <v>26</v>
      </c>
      <c r="D495" s="15" t="s">
        <v>19</v>
      </c>
      <c r="E495" s="15" t="s">
        <v>906</v>
      </c>
      <c r="F495" s="15" t="s">
        <v>31</v>
      </c>
      <c r="G495" s="74">
        <f>G496</f>
        <v>0</v>
      </c>
      <c r="H495" s="74">
        <f t="shared" si="137"/>
        <v>700000</v>
      </c>
      <c r="I495" s="74">
        <f t="shared" si="137"/>
        <v>0</v>
      </c>
      <c r="J495" s="208"/>
    </row>
    <row r="496" spans="1:20" s="3" customFormat="1">
      <c r="A496" s="16" t="s">
        <v>32</v>
      </c>
      <c r="B496" s="14">
        <v>774</v>
      </c>
      <c r="C496" s="15" t="s">
        <v>26</v>
      </c>
      <c r="D496" s="15" t="s">
        <v>19</v>
      </c>
      <c r="E496" s="15" t="s">
        <v>906</v>
      </c>
      <c r="F496" s="15" t="s">
        <v>33</v>
      </c>
      <c r="G496" s="74">
        <v>0</v>
      </c>
      <c r="H496" s="74">
        <v>700000</v>
      </c>
      <c r="I496" s="74"/>
      <c r="J496" s="208"/>
    </row>
    <row r="497" spans="1:20" s="3" customFormat="1" ht="38.25" hidden="1">
      <c r="A497" s="16" t="s">
        <v>823</v>
      </c>
      <c r="B497" s="14">
        <v>774</v>
      </c>
      <c r="C497" s="15" t="s">
        <v>26</v>
      </c>
      <c r="D497" s="15" t="s">
        <v>28</v>
      </c>
      <c r="E497" s="88" t="s">
        <v>772</v>
      </c>
      <c r="F497" s="15"/>
      <c r="G497" s="74">
        <f t="shared" ref="G497:I498" si="138">G498</f>
        <v>0</v>
      </c>
      <c r="H497" s="74">
        <f t="shared" si="138"/>
        <v>0</v>
      </c>
      <c r="I497" s="74">
        <f t="shared" si="138"/>
        <v>0</v>
      </c>
      <c r="P497" s="128"/>
      <c r="Q497" s="128"/>
      <c r="R497" s="128"/>
      <c r="S497" s="128"/>
      <c r="T497" s="128"/>
    </row>
    <row r="498" spans="1:20" s="3" customFormat="1" ht="25.5" hidden="1">
      <c r="A498" s="16" t="s">
        <v>30</v>
      </c>
      <c r="B498" s="14">
        <v>774</v>
      </c>
      <c r="C498" s="15" t="s">
        <v>26</v>
      </c>
      <c r="D498" s="15" t="s">
        <v>28</v>
      </c>
      <c r="E498" s="88" t="s">
        <v>772</v>
      </c>
      <c r="F498" s="15" t="s">
        <v>31</v>
      </c>
      <c r="G498" s="74">
        <f t="shared" si="138"/>
        <v>0</v>
      </c>
      <c r="H498" s="74">
        <f t="shared" si="138"/>
        <v>0</v>
      </c>
      <c r="I498" s="74">
        <f t="shared" si="138"/>
        <v>0</v>
      </c>
      <c r="P498" s="128"/>
      <c r="Q498" s="128"/>
      <c r="R498" s="128"/>
      <c r="S498" s="128"/>
      <c r="T498" s="128"/>
    </row>
    <row r="499" spans="1:20" s="3" customFormat="1" hidden="1">
      <c r="A499" s="86" t="s">
        <v>32</v>
      </c>
      <c r="B499" s="14">
        <v>774</v>
      </c>
      <c r="C499" s="15" t="s">
        <v>26</v>
      </c>
      <c r="D499" s="15" t="s">
        <v>28</v>
      </c>
      <c r="E499" s="88" t="s">
        <v>772</v>
      </c>
      <c r="F499" s="15" t="s">
        <v>33</v>
      </c>
      <c r="G499" s="74">
        <f>'прил 5,'!G621</f>
        <v>0</v>
      </c>
      <c r="H499" s="74"/>
      <c r="I499" s="74"/>
      <c r="P499" s="128"/>
      <c r="Q499" s="128"/>
      <c r="R499" s="128"/>
      <c r="S499" s="128"/>
      <c r="T499" s="128"/>
    </row>
    <row r="500" spans="1:20" s="3" customFormat="1">
      <c r="A500" s="16" t="s">
        <v>889</v>
      </c>
      <c r="B500" s="14">
        <v>774</v>
      </c>
      <c r="C500" s="15" t="s">
        <v>26</v>
      </c>
      <c r="D500" s="15" t="s">
        <v>28</v>
      </c>
      <c r="E500" s="88" t="s">
        <v>888</v>
      </c>
      <c r="F500" s="15"/>
      <c r="G500" s="74">
        <f t="shared" ref="G500:I501" si="139">G501</f>
        <v>3764124</v>
      </c>
      <c r="H500" s="74">
        <f t="shared" si="139"/>
        <v>0</v>
      </c>
      <c r="I500" s="74">
        <f t="shared" si="139"/>
        <v>0</v>
      </c>
      <c r="P500" s="128"/>
      <c r="Q500" s="128"/>
      <c r="R500" s="128"/>
      <c r="S500" s="128"/>
      <c r="T500" s="128"/>
    </row>
    <row r="501" spans="1:20" s="3" customFormat="1" ht="25.5">
      <c r="A501" s="16" t="s">
        <v>30</v>
      </c>
      <c r="B501" s="14">
        <v>774</v>
      </c>
      <c r="C501" s="15" t="s">
        <v>26</v>
      </c>
      <c r="D501" s="15" t="s">
        <v>28</v>
      </c>
      <c r="E501" s="88" t="s">
        <v>888</v>
      </c>
      <c r="F501" s="15" t="s">
        <v>31</v>
      </c>
      <c r="G501" s="74">
        <f t="shared" si="139"/>
        <v>3764124</v>
      </c>
      <c r="H501" s="74">
        <f t="shared" si="139"/>
        <v>0</v>
      </c>
      <c r="I501" s="74">
        <f t="shared" si="139"/>
        <v>0</v>
      </c>
      <c r="P501" s="128"/>
      <c r="Q501" s="128"/>
      <c r="R501" s="128"/>
      <c r="S501" s="128"/>
      <c r="T501" s="128"/>
    </row>
    <row r="502" spans="1:20" s="3" customFormat="1">
      <c r="A502" s="86" t="s">
        <v>32</v>
      </c>
      <c r="B502" s="14">
        <v>774</v>
      </c>
      <c r="C502" s="15" t="s">
        <v>26</v>
      </c>
      <c r="D502" s="15" t="s">
        <v>28</v>
      </c>
      <c r="E502" s="88" t="s">
        <v>888</v>
      </c>
      <c r="F502" s="15" t="s">
        <v>33</v>
      </c>
      <c r="G502" s="74">
        <f>'прил 5,'!G624</f>
        <v>3764124</v>
      </c>
      <c r="H502" s="74">
        <f>'прил 5,'!H624</f>
        <v>0</v>
      </c>
      <c r="I502" s="74">
        <f>'прил 5,'!I624</f>
        <v>0</v>
      </c>
      <c r="P502" s="128"/>
      <c r="Q502" s="128"/>
      <c r="R502" s="128"/>
      <c r="S502" s="128"/>
      <c r="T502" s="128"/>
    </row>
    <row r="503" spans="1:20" s="3" customFormat="1">
      <c r="A503" s="16" t="s">
        <v>891</v>
      </c>
      <c r="B503" s="14">
        <v>774</v>
      </c>
      <c r="C503" s="15" t="s">
        <v>26</v>
      </c>
      <c r="D503" s="15" t="s">
        <v>28</v>
      </c>
      <c r="E503" s="88" t="s">
        <v>890</v>
      </c>
      <c r="F503" s="15"/>
      <c r="G503" s="74">
        <f t="shared" ref="G503:I504" si="140">G504</f>
        <v>500000</v>
      </c>
      <c r="H503" s="74">
        <f t="shared" si="140"/>
        <v>500000</v>
      </c>
      <c r="I503" s="74">
        <f t="shared" si="140"/>
        <v>500000</v>
      </c>
      <c r="P503" s="128"/>
      <c r="Q503" s="128"/>
      <c r="R503" s="128"/>
      <c r="S503" s="128"/>
      <c r="T503" s="128"/>
    </row>
    <row r="504" spans="1:20" s="3" customFormat="1" ht="25.5">
      <c r="A504" s="16" t="s">
        <v>30</v>
      </c>
      <c r="B504" s="14">
        <v>774</v>
      </c>
      <c r="C504" s="15" t="s">
        <v>26</v>
      </c>
      <c r="D504" s="15" t="s">
        <v>28</v>
      </c>
      <c r="E504" s="88" t="s">
        <v>890</v>
      </c>
      <c r="F504" s="15" t="s">
        <v>31</v>
      </c>
      <c r="G504" s="74">
        <f t="shared" si="140"/>
        <v>500000</v>
      </c>
      <c r="H504" s="74">
        <f t="shared" si="140"/>
        <v>500000</v>
      </c>
      <c r="I504" s="74">
        <f t="shared" si="140"/>
        <v>500000</v>
      </c>
      <c r="P504" s="128"/>
      <c r="Q504" s="128"/>
      <c r="R504" s="128"/>
      <c r="S504" s="128"/>
      <c r="T504" s="128"/>
    </row>
    <row r="505" spans="1:20" s="3" customFormat="1">
      <c r="A505" s="86" t="s">
        <v>32</v>
      </c>
      <c r="B505" s="14">
        <v>774</v>
      </c>
      <c r="C505" s="15" t="s">
        <v>26</v>
      </c>
      <c r="D505" s="15" t="s">
        <v>28</v>
      </c>
      <c r="E505" s="88" t="s">
        <v>890</v>
      </c>
      <c r="F505" s="15" t="s">
        <v>33</v>
      </c>
      <c r="G505" s="74">
        <f>'прил 5,'!G627</f>
        <v>500000</v>
      </c>
      <c r="H505" s="74">
        <f>'прил 5,'!H627</f>
        <v>500000</v>
      </c>
      <c r="I505" s="74">
        <f>'прил 5,'!I627</f>
        <v>500000</v>
      </c>
      <c r="P505" s="128"/>
      <c r="Q505" s="128"/>
      <c r="R505" s="128"/>
      <c r="S505" s="128"/>
      <c r="T505" s="128"/>
    </row>
    <row r="506" spans="1:20" s="3" customFormat="1" ht="25.5">
      <c r="A506" s="16" t="s">
        <v>1019</v>
      </c>
      <c r="B506" s="14">
        <v>774</v>
      </c>
      <c r="C506" s="15" t="s">
        <v>26</v>
      </c>
      <c r="D506" s="15" t="s">
        <v>28</v>
      </c>
      <c r="E506" s="15" t="s">
        <v>219</v>
      </c>
      <c r="F506" s="15"/>
      <c r="G506" s="74">
        <f t="shared" ref="G506:I507" si="141">G507</f>
        <v>2419518.42</v>
      </c>
      <c r="H506" s="74">
        <f t="shared" si="141"/>
        <v>0</v>
      </c>
      <c r="I506" s="74">
        <f t="shared" si="141"/>
        <v>0</v>
      </c>
      <c r="J506" s="128"/>
      <c r="P506" s="128"/>
      <c r="Q506" s="128"/>
      <c r="R506" s="128"/>
      <c r="S506" s="128"/>
      <c r="T506" s="128"/>
    </row>
    <row r="507" spans="1:20" s="3" customFormat="1" ht="25.5">
      <c r="A507" s="16" t="s">
        <v>30</v>
      </c>
      <c r="B507" s="14">
        <v>774</v>
      </c>
      <c r="C507" s="15" t="s">
        <v>26</v>
      </c>
      <c r="D507" s="15" t="s">
        <v>28</v>
      </c>
      <c r="E507" s="15" t="s">
        <v>219</v>
      </c>
      <c r="F507" s="15" t="s">
        <v>31</v>
      </c>
      <c r="G507" s="74">
        <f t="shared" si="141"/>
        <v>2419518.42</v>
      </c>
      <c r="H507" s="74">
        <f t="shared" si="141"/>
        <v>0</v>
      </c>
      <c r="I507" s="74">
        <f t="shared" si="141"/>
        <v>0</v>
      </c>
      <c r="J507" s="128"/>
      <c r="P507" s="128"/>
      <c r="Q507" s="128"/>
      <c r="R507" s="128"/>
      <c r="S507" s="128"/>
      <c r="T507" s="128"/>
    </row>
    <row r="508" spans="1:20" s="3" customFormat="1">
      <c r="A508" s="16" t="s">
        <v>32</v>
      </c>
      <c r="B508" s="14">
        <v>774</v>
      </c>
      <c r="C508" s="15" t="s">
        <v>26</v>
      </c>
      <c r="D508" s="15" t="s">
        <v>28</v>
      </c>
      <c r="E508" s="15" t="s">
        <v>219</v>
      </c>
      <c r="F508" s="15" t="s">
        <v>33</v>
      </c>
      <c r="G508" s="74">
        <f>'прил 5,'!G630+'прил 5,'!G481</f>
        <v>2419518.42</v>
      </c>
      <c r="H508" s="74">
        <f>'прил 5,'!H630</f>
        <v>0</v>
      </c>
      <c r="I508" s="74">
        <f>'прил 5,'!I630</f>
        <v>0</v>
      </c>
      <c r="J508" s="128"/>
      <c r="P508" s="128"/>
      <c r="Q508" s="128"/>
      <c r="R508" s="128"/>
      <c r="S508" s="128"/>
      <c r="T508" s="128"/>
    </row>
    <row r="509" spans="1:20" s="3" customFormat="1" hidden="1">
      <c r="A509" s="16" t="s">
        <v>35</v>
      </c>
      <c r="B509" s="14">
        <v>774</v>
      </c>
      <c r="C509" s="15" t="s">
        <v>26</v>
      </c>
      <c r="D509" s="15" t="s">
        <v>28</v>
      </c>
      <c r="E509" s="15" t="s">
        <v>219</v>
      </c>
      <c r="F509" s="15" t="s">
        <v>52</v>
      </c>
      <c r="G509" s="74"/>
      <c r="H509" s="102"/>
      <c r="I509" s="102"/>
      <c r="J509" s="128"/>
      <c r="P509" s="128"/>
      <c r="Q509" s="128"/>
      <c r="R509" s="128"/>
      <c r="S509" s="128"/>
      <c r="T509" s="128"/>
    </row>
    <row r="510" spans="1:20" s="3" customFormat="1" ht="25.5" hidden="1">
      <c r="A510" s="16" t="s">
        <v>676</v>
      </c>
      <c r="B510" s="14">
        <v>774</v>
      </c>
      <c r="C510" s="15" t="s">
        <v>26</v>
      </c>
      <c r="D510" s="15" t="s">
        <v>70</v>
      </c>
      <c r="E510" s="88" t="s">
        <v>728</v>
      </c>
      <c r="F510" s="15"/>
      <c r="G510" s="74">
        <f t="shared" ref="G510:I511" si="142">G511</f>
        <v>0</v>
      </c>
      <c r="H510" s="74">
        <f t="shared" si="142"/>
        <v>0</v>
      </c>
      <c r="I510" s="74">
        <f t="shared" si="142"/>
        <v>0</v>
      </c>
      <c r="P510" s="128"/>
      <c r="Q510" s="128"/>
      <c r="R510" s="128"/>
      <c r="S510" s="128"/>
      <c r="T510" s="128"/>
    </row>
    <row r="511" spans="1:20" s="3" customFormat="1" ht="25.5" hidden="1">
      <c r="A511" s="16" t="s">
        <v>30</v>
      </c>
      <c r="B511" s="14">
        <v>774</v>
      </c>
      <c r="C511" s="15" t="s">
        <v>26</v>
      </c>
      <c r="D511" s="15" t="s">
        <v>70</v>
      </c>
      <c r="E511" s="88" t="s">
        <v>728</v>
      </c>
      <c r="F511" s="15" t="s">
        <v>31</v>
      </c>
      <c r="G511" s="74">
        <f t="shared" si="142"/>
        <v>0</v>
      </c>
      <c r="H511" s="74">
        <f t="shared" si="142"/>
        <v>0</v>
      </c>
      <c r="I511" s="74">
        <f t="shared" si="142"/>
        <v>0</v>
      </c>
      <c r="P511" s="128"/>
      <c r="Q511" s="128"/>
      <c r="R511" s="128"/>
      <c r="S511" s="128"/>
      <c r="T511" s="128"/>
    </row>
    <row r="512" spans="1:20" s="3" customFormat="1" hidden="1">
      <c r="A512" s="16" t="s">
        <v>32</v>
      </c>
      <c r="B512" s="14">
        <v>774</v>
      </c>
      <c r="C512" s="15" t="s">
        <v>26</v>
      </c>
      <c r="D512" s="15" t="s">
        <v>70</v>
      </c>
      <c r="E512" s="88" t="s">
        <v>728</v>
      </c>
      <c r="F512" s="15" t="s">
        <v>33</v>
      </c>
      <c r="G512" s="74">
        <f>'прил 5,'!G781</f>
        <v>0</v>
      </c>
      <c r="H512" s="74"/>
      <c r="I512" s="74"/>
      <c r="P512" s="128"/>
      <c r="Q512" s="128"/>
      <c r="R512" s="128"/>
      <c r="S512" s="128"/>
      <c r="T512" s="128"/>
    </row>
    <row r="513" spans="1:20" s="3" customFormat="1" ht="25.5">
      <c r="A513" s="16" t="s">
        <v>1018</v>
      </c>
      <c r="B513" s="14">
        <v>774</v>
      </c>
      <c r="C513" s="15" t="s">
        <v>26</v>
      </c>
      <c r="D513" s="15" t="s">
        <v>28</v>
      </c>
      <c r="E513" s="88" t="s">
        <v>1016</v>
      </c>
      <c r="F513" s="15"/>
      <c r="G513" s="74">
        <f t="shared" ref="G513:I514" si="143">G514</f>
        <v>2807357.4</v>
      </c>
      <c r="H513" s="74">
        <f t="shared" si="143"/>
        <v>1375565</v>
      </c>
      <c r="I513" s="74">
        <f t="shared" si="143"/>
        <v>3832815</v>
      </c>
      <c r="J513" s="209"/>
      <c r="K513" s="231"/>
      <c r="L513" s="231"/>
      <c r="M513" s="231"/>
      <c r="N513" s="231"/>
      <c r="O513" s="231"/>
      <c r="P513" s="231"/>
      <c r="Q513" s="231"/>
      <c r="R513" s="231"/>
    </row>
    <row r="514" spans="1:20" s="3" customFormat="1" ht="25.5">
      <c r="A514" s="16" t="s">
        <v>30</v>
      </c>
      <c r="B514" s="14">
        <v>774</v>
      </c>
      <c r="C514" s="15" t="s">
        <v>26</v>
      </c>
      <c r="D514" s="15" t="s">
        <v>28</v>
      </c>
      <c r="E514" s="88" t="s">
        <v>1016</v>
      </c>
      <c r="F514" s="15" t="s">
        <v>31</v>
      </c>
      <c r="G514" s="74">
        <f t="shared" si="143"/>
        <v>2807357.4</v>
      </c>
      <c r="H514" s="74">
        <f t="shared" si="143"/>
        <v>1375565</v>
      </c>
      <c r="I514" s="74">
        <f t="shared" si="143"/>
        <v>3832815</v>
      </c>
      <c r="J514" s="209"/>
      <c r="K514" s="231"/>
      <c r="L514" s="231"/>
      <c r="M514" s="231"/>
      <c r="N514" s="231"/>
      <c r="O514" s="231"/>
      <c r="P514" s="231"/>
      <c r="Q514" s="231"/>
      <c r="R514" s="231"/>
    </row>
    <row r="515" spans="1:20" s="3" customFormat="1">
      <c r="A515" s="86" t="s">
        <v>32</v>
      </c>
      <c r="B515" s="14">
        <v>774</v>
      </c>
      <c r="C515" s="15" t="s">
        <v>26</v>
      </c>
      <c r="D515" s="15" t="s">
        <v>28</v>
      </c>
      <c r="E515" s="88" t="s">
        <v>1016</v>
      </c>
      <c r="F515" s="15" t="s">
        <v>33</v>
      </c>
      <c r="G515" s="74">
        <f>'прил 5,'!G633+'прил 5,'!G769+'прил 5,'!G484</f>
        <v>2807357.4</v>
      </c>
      <c r="H515" s="74">
        <f>'прил 5,'!H633+'прил 5,'!H769</f>
        <v>1375565</v>
      </c>
      <c r="I515" s="74">
        <f>'прил 5,'!I633+'прил 5,'!I769</f>
        <v>3832815</v>
      </c>
      <c r="J515" s="209"/>
      <c r="K515" s="231"/>
      <c r="L515" s="231"/>
      <c r="M515" s="231"/>
      <c r="N515" s="231"/>
      <c r="O515" s="231"/>
      <c r="P515" s="231"/>
      <c r="Q515" s="231"/>
      <c r="R515" s="231"/>
    </row>
    <row r="516" spans="1:20" s="3" customFormat="1" ht="25.5">
      <c r="A516" s="16" t="s">
        <v>295</v>
      </c>
      <c r="B516" s="14">
        <v>774</v>
      </c>
      <c r="C516" s="15" t="s">
        <v>26</v>
      </c>
      <c r="D516" s="15" t="s">
        <v>28</v>
      </c>
      <c r="E516" s="15" t="s">
        <v>294</v>
      </c>
      <c r="F516" s="15"/>
      <c r="G516" s="74">
        <f t="shared" ref="G516:I517" si="144">G517</f>
        <v>2417566</v>
      </c>
      <c r="H516" s="74">
        <f t="shared" si="144"/>
        <v>2317566</v>
      </c>
      <c r="I516" s="74">
        <f t="shared" si="144"/>
        <v>2717566</v>
      </c>
      <c r="J516" s="128"/>
      <c r="P516" s="128"/>
      <c r="Q516" s="128"/>
      <c r="R516" s="128"/>
      <c r="S516" s="128"/>
      <c r="T516" s="128"/>
    </row>
    <row r="517" spans="1:20" s="3" customFormat="1" ht="25.5">
      <c r="A517" s="16" t="s">
        <v>30</v>
      </c>
      <c r="B517" s="14">
        <v>774</v>
      </c>
      <c r="C517" s="15" t="s">
        <v>26</v>
      </c>
      <c r="D517" s="15" t="s">
        <v>28</v>
      </c>
      <c r="E517" s="15" t="s">
        <v>294</v>
      </c>
      <c r="F517" s="15" t="s">
        <v>31</v>
      </c>
      <c r="G517" s="74">
        <f t="shared" si="144"/>
        <v>2417566</v>
      </c>
      <c r="H517" s="74">
        <f t="shared" si="144"/>
        <v>2317566</v>
      </c>
      <c r="I517" s="74">
        <f t="shared" si="144"/>
        <v>2717566</v>
      </c>
      <c r="J517" s="128"/>
      <c r="P517" s="128"/>
      <c r="Q517" s="128"/>
      <c r="R517" s="128"/>
      <c r="S517" s="128"/>
      <c r="T517" s="128"/>
    </row>
    <row r="518" spans="1:20" s="3" customFormat="1">
      <c r="A518" s="16" t="s">
        <v>32</v>
      </c>
      <c r="B518" s="14">
        <v>774</v>
      </c>
      <c r="C518" s="15" t="s">
        <v>26</v>
      </c>
      <c r="D518" s="15" t="s">
        <v>28</v>
      </c>
      <c r="E518" s="15" t="s">
        <v>294</v>
      </c>
      <c r="F518" s="15" t="s">
        <v>33</v>
      </c>
      <c r="G518" s="74">
        <f>'прил 5,'!G490+'прил 5,'!G636+'прил 5,'!G778+'прил 5,'!G772</f>
        <v>2417566</v>
      </c>
      <c r="H518" s="74">
        <f>'прил 5,'!H490+'прил 5,'!H636+'прил 5,'!H778+'прил 5,'!H772</f>
        <v>2317566</v>
      </c>
      <c r="I518" s="74">
        <f>'прил 5,'!I490+'прил 5,'!I636+'прил 5,'!I778+'прил 5,'!I772</f>
        <v>2717566</v>
      </c>
      <c r="J518" s="128"/>
      <c r="P518" s="128"/>
      <c r="Q518" s="128"/>
      <c r="R518" s="128"/>
      <c r="S518" s="128"/>
      <c r="T518" s="128"/>
    </row>
    <row r="519" spans="1:20" s="3" customFormat="1" ht="46.5" hidden="1" customHeight="1">
      <c r="A519" s="16" t="s">
        <v>749</v>
      </c>
      <c r="B519" s="14">
        <v>774</v>
      </c>
      <c r="C519" s="15" t="s">
        <v>26</v>
      </c>
      <c r="D519" s="15" t="s">
        <v>28</v>
      </c>
      <c r="E519" s="88" t="s">
        <v>736</v>
      </c>
      <c r="F519" s="15"/>
      <c r="G519" s="74">
        <f t="shared" ref="G519:I520" si="145">G520</f>
        <v>0</v>
      </c>
      <c r="H519" s="74">
        <f t="shared" si="145"/>
        <v>0</v>
      </c>
      <c r="I519" s="74">
        <f t="shared" si="145"/>
        <v>0</v>
      </c>
      <c r="P519" s="128"/>
      <c r="Q519" s="128"/>
      <c r="R519" s="128"/>
      <c r="S519" s="128"/>
      <c r="T519" s="128"/>
    </row>
    <row r="520" spans="1:20" s="3" customFormat="1" ht="25.5" hidden="1">
      <c r="A520" s="16" t="s">
        <v>30</v>
      </c>
      <c r="B520" s="14">
        <v>774</v>
      </c>
      <c r="C520" s="15" t="s">
        <v>26</v>
      </c>
      <c r="D520" s="15" t="s">
        <v>28</v>
      </c>
      <c r="E520" s="15" t="s">
        <v>736</v>
      </c>
      <c r="F520" s="15" t="s">
        <v>31</v>
      </c>
      <c r="G520" s="74">
        <f t="shared" si="145"/>
        <v>0</v>
      </c>
      <c r="H520" s="74">
        <f t="shared" si="145"/>
        <v>0</v>
      </c>
      <c r="I520" s="74">
        <f t="shared" si="145"/>
        <v>0</v>
      </c>
      <c r="P520" s="128"/>
      <c r="Q520" s="128"/>
      <c r="R520" s="128"/>
      <c r="S520" s="128"/>
      <c r="T520" s="128"/>
    </row>
    <row r="521" spans="1:20" s="3" customFormat="1" hidden="1">
      <c r="A521" s="16" t="s">
        <v>32</v>
      </c>
      <c r="B521" s="14">
        <v>774</v>
      </c>
      <c r="C521" s="15" t="s">
        <v>26</v>
      </c>
      <c r="D521" s="15" t="s">
        <v>28</v>
      </c>
      <c r="E521" s="15" t="s">
        <v>736</v>
      </c>
      <c r="F521" s="15" t="s">
        <v>33</v>
      </c>
      <c r="G521" s="74">
        <f>'прил 5,'!G504</f>
        <v>0</v>
      </c>
      <c r="H521" s="74">
        <f>'прил 5,'!H642</f>
        <v>0</v>
      </c>
      <c r="I521" s="74">
        <f>'прил 5,'!I642</f>
        <v>0</v>
      </c>
      <c r="P521" s="128"/>
      <c r="Q521" s="128"/>
      <c r="R521" s="128"/>
      <c r="S521" s="128"/>
      <c r="T521" s="128"/>
    </row>
    <row r="522" spans="1:20" s="3" customFormat="1" ht="49.5" customHeight="1">
      <c r="A522" s="16" t="s">
        <v>969</v>
      </c>
      <c r="B522" s="14">
        <v>774</v>
      </c>
      <c r="C522" s="15" t="s">
        <v>26</v>
      </c>
      <c r="D522" s="15" t="s">
        <v>28</v>
      </c>
      <c r="E522" s="88" t="s">
        <v>739</v>
      </c>
      <c r="F522" s="88"/>
      <c r="G522" s="102">
        <f t="shared" ref="G522:I526" si="146">G523</f>
        <v>3773741</v>
      </c>
      <c r="H522" s="102">
        <f t="shared" si="146"/>
        <v>1975565</v>
      </c>
      <c r="I522" s="102">
        <f t="shared" si="146"/>
        <v>2975565</v>
      </c>
      <c r="P522" s="128"/>
      <c r="Q522" s="128"/>
      <c r="R522" s="128"/>
      <c r="S522" s="128"/>
      <c r="T522" s="128"/>
    </row>
    <row r="523" spans="1:20" s="3" customFormat="1" ht="25.5">
      <c r="A523" s="16" t="s">
        <v>30</v>
      </c>
      <c r="B523" s="14">
        <v>774</v>
      </c>
      <c r="C523" s="15" t="s">
        <v>26</v>
      </c>
      <c r="D523" s="15" t="s">
        <v>28</v>
      </c>
      <c r="E523" s="88" t="s">
        <v>739</v>
      </c>
      <c r="F523" s="88" t="s">
        <v>31</v>
      </c>
      <c r="G523" s="102">
        <f t="shared" si="146"/>
        <v>3773741</v>
      </c>
      <c r="H523" s="102">
        <f t="shared" si="146"/>
        <v>1975565</v>
      </c>
      <c r="I523" s="102">
        <f t="shared" si="146"/>
        <v>2975565</v>
      </c>
      <c r="P523" s="128"/>
      <c r="Q523" s="128"/>
      <c r="R523" s="128"/>
      <c r="S523" s="128"/>
      <c r="T523" s="128"/>
    </row>
    <row r="524" spans="1:20" s="3" customFormat="1">
      <c r="A524" s="16" t="s">
        <v>32</v>
      </c>
      <c r="B524" s="14">
        <v>774</v>
      </c>
      <c r="C524" s="15" t="s">
        <v>26</v>
      </c>
      <c r="D524" s="15" t="s">
        <v>28</v>
      </c>
      <c r="E524" s="88" t="s">
        <v>739</v>
      </c>
      <c r="F524" s="88" t="s">
        <v>33</v>
      </c>
      <c r="G524" s="102">
        <f>'прил 5,'!G645+'прил 5,'!G487</f>
        <v>3773741</v>
      </c>
      <c r="H524" s="102">
        <f>'прил 5,'!H645+'прил 5,'!H487</f>
        <v>1975565</v>
      </c>
      <c r="I524" s="102">
        <f>'прил 5,'!I645+'прил 5,'!I487</f>
        <v>2975565</v>
      </c>
      <c r="P524" s="128"/>
      <c r="Q524" s="128"/>
      <c r="R524" s="128"/>
      <c r="S524" s="128"/>
      <c r="T524" s="128"/>
    </row>
    <row r="525" spans="1:20" s="3" customFormat="1" ht="38.25" hidden="1">
      <c r="A525" s="16" t="s">
        <v>640</v>
      </c>
      <c r="B525" s="14">
        <v>774</v>
      </c>
      <c r="C525" s="15" t="s">
        <v>26</v>
      </c>
      <c r="D525" s="15" t="s">
        <v>28</v>
      </c>
      <c r="E525" s="88" t="s">
        <v>639</v>
      </c>
      <c r="F525" s="88"/>
      <c r="G525" s="102">
        <f t="shared" si="146"/>
        <v>0</v>
      </c>
      <c r="H525" s="74">
        <f t="shared" si="146"/>
        <v>0</v>
      </c>
      <c r="I525" s="74">
        <f t="shared" si="146"/>
        <v>0</v>
      </c>
      <c r="P525" s="128"/>
      <c r="Q525" s="128"/>
      <c r="R525" s="128"/>
      <c r="S525" s="128"/>
      <c r="T525" s="128"/>
    </row>
    <row r="526" spans="1:20" s="3" customFormat="1" ht="25.5" hidden="1">
      <c r="A526" s="16" t="s">
        <v>30</v>
      </c>
      <c r="B526" s="14">
        <v>774</v>
      </c>
      <c r="C526" s="15" t="s">
        <v>26</v>
      </c>
      <c r="D526" s="15" t="s">
        <v>28</v>
      </c>
      <c r="E526" s="88" t="s">
        <v>639</v>
      </c>
      <c r="F526" s="88" t="s">
        <v>31</v>
      </c>
      <c r="G526" s="102">
        <f t="shared" si="146"/>
        <v>0</v>
      </c>
      <c r="H526" s="74">
        <f t="shared" si="146"/>
        <v>0</v>
      </c>
      <c r="I526" s="74">
        <f t="shared" si="146"/>
        <v>0</v>
      </c>
      <c r="P526" s="128"/>
      <c r="Q526" s="128"/>
      <c r="R526" s="128"/>
      <c r="S526" s="128"/>
      <c r="T526" s="128"/>
    </row>
    <row r="527" spans="1:20" s="3" customFormat="1" hidden="1">
      <c r="A527" s="16" t="s">
        <v>32</v>
      </c>
      <c r="B527" s="14">
        <v>774</v>
      </c>
      <c r="C527" s="15" t="s">
        <v>26</v>
      </c>
      <c r="D527" s="15" t="s">
        <v>28</v>
      </c>
      <c r="E527" s="88" t="s">
        <v>639</v>
      </c>
      <c r="F527" s="88" t="s">
        <v>33</v>
      </c>
      <c r="G527" s="102">
        <f>'прил 5,'!G648</f>
        <v>0</v>
      </c>
      <c r="H527" s="74"/>
      <c r="I527" s="74"/>
      <c r="P527" s="128"/>
      <c r="Q527" s="128"/>
      <c r="R527" s="128"/>
      <c r="S527" s="128"/>
      <c r="T527" s="128"/>
    </row>
    <row r="528" spans="1:20" s="3" customFormat="1" ht="49.5" customHeight="1">
      <c r="A528" s="16" t="s">
        <v>918</v>
      </c>
      <c r="B528" s="14">
        <v>774</v>
      </c>
      <c r="C528" s="15" t="s">
        <v>26</v>
      </c>
      <c r="D528" s="15" t="s">
        <v>28</v>
      </c>
      <c r="E528" s="88" t="s">
        <v>902</v>
      </c>
      <c r="F528" s="15"/>
      <c r="G528" s="74">
        <f t="shared" ref="G528:I529" si="147">G529</f>
        <v>718810.2</v>
      </c>
      <c r="H528" s="74">
        <f t="shared" si="147"/>
        <v>0</v>
      </c>
      <c r="I528" s="74">
        <f t="shared" si="147"/>
        <v>0</v>
      </c>
      <c r="J528" s="208"/>
    </row>
    <row r="529" spans="1:20" s="3" customFormat="1" ht="25.5">
      <c r="A529" s="16" t="s">
        <v>30</v>
      </c>
      <c r="B529" s="14">
        <v>774</v>
      </c>
      <c r="C529" s="15" t="s">
        <v>26</v>
      </c>
      <c r="D529" s="15" t="s">
        <v>28</v>
      </c>
      <c r="E529" s="88" t="s">
        <v>902</v>
      </c>
      <c r="F529" s="15" t="s">
        <v>31</v>
      </c>
      <c r="G529" s="74">
        <f t="shared" si="147"/>
        <v>718810.2</v>
      </c>
      <c r="H529" s="74">
        <f t="shared" si="147"/>
        <v>0</v>
      </c>
      <c r="I529" s="74">
        <f t="shared" si="147"/>
        <v>0</v>
      </c>
      <c r="J529" s="208"/>
    </row>
    <row r="530" spans="1:20" s="3" customFormat="1">
      <c r="A530" s="16" t="s">
        <v>32</v>
      </c>
      <c r="B530" s="14">
        <v>774</v>
      </c>
      <c r="C530" s="15" t="s">
        <v>26</v>
      </c>
      <c r="D530" s="15" t="s">
        <v>28</v>
      </c>
      <c r="E530" s="88" t="s">
        <v>902</v>
      </c>
      <c r="F530" s="15" t="s">
        <v>33</v>
      </c>
      <c r="G530" s="74">
        <v>718810.2</v>
      </c>
      <c r="H530" s="74">
        <v>0</v>
      </c>
      <c r="I530" s="74">
        <v>0</v>
      </c>
      <c r="J530" s="208"/>
    </row>
    <row r="531" spans="1:20" s="3" customFormat="1" ht="49.5" customHeight="1">
      <c r="A531" s="16" t="s">
        <v>919</v>
      </c>
      <c r="B531" s="14">
        <v>774</v>
      </c>
      <c r="C531" s="15" t="s">
        <v>26</v>
      </c>
      <c r="D531" s="15" t="s">
        <v>28</v>
      </c>
      <c r="E531" s="88" t="s">
        <v>903</v>
      </c>
      <c r="F531" s="15"/>
      <c r="G531" s="74">
        <f t="shared" ref="G531:I532" si="148">G532</f>
        <v>624075.24</v>
      </c>
      <c r="H531" s="74">
        <f t="shared" si="148"/>
        <v>1713916.16</v>
      </c>
      <c r="I531" s="74">
        <f t="shared" si="148"/>
        <v>0</v>
      </c>
      <c r="J531" s="208"/>
    </row>
    <row r="532" spans="1:20" s="3" customFormat="1" ht="25.5">
      <c r="A532" s="16" t="s">
        <v>30</v>
      </c>
      <c r="B532" s="14">
        <v>774</v>
      </c>
      <c r="C532" s="15" t="s">
        <v>26</v>
      </c>
      <c r="D532" s="15" t="s">
        <v>28</v>
      </c>
      <c r="E532" s="88" t="s">
        <v>903</v>
      </c>
      <c r="F532" s="15" t="s">
        <v>31</v>
      </c>
      <c r="G532" s="74">
        <f t="shared" si="148"/>
        <v>624075.24</v>
      </c>
      <c r="H532" s="74">
        <f t="shared" si="148"/>
        <v>1713916.16</v>
      </c>
      <c r="I532" s="74">
        <f t="shared" si="148"/>
        <v>0</v>
      </c>
      <c r="J532" s="208"/>
    </row>
    <row r="533" spans="1:20" s="3" customFormat="1">
      <c r="A533" s="16" t="s">
        <v>32</v>
      </c>
      <c r="B533" s="14">
        <v>774</v>
      </c>
      <c r="C533" s="15" t="s">
        <v>26</v>
      </c>
      <c r="D533" s="15" t="s">
        <v>28</v>
      </c>
      <c r="E533" s="88" t="s">
        <v>903</v>
      </c>
      <c r="F533" s="15" t="s">
        <v>33</v>
      </c>
      <c r="G533" s="74">
        <f>'прил 5,'!G654</f>
        <v>624075.24</v>
      </c>
      <c r="H533" s="74">
        <f>'прил 5,'!H654</f>
        <v>1713916.16</v>
      </c>
      <c r="I533" s="74">
        <f>'прил 5,'!I654</f>
        <v>0</v>
      </c>
      <c r="J533" s="208"/>
    </row>
    <row r="534" spans="1:20" ht="38.25">
      <c r="A534" s="16" t="s">
        <v>414</v>
      </c>
      <c r="B534" s="14">
        <v>774</v>
      </c>
      <c r="C534" s="15" t="s">
        <v>26</v>
      </c>
      <c r="D534" s="15" t="s">
        <v>28</v>
      </c>
      <c r="E534" s="88" t="s">
        <v>829</v>
      </c>
      <c r="F534" s="88"/>
      <c r="G534" s="89">
        <f t="shared" ref="G534:I535" si="149">G535</f>
        <v>0</v>
      </c>
      <c r="H534" s="89">
        <f t="shared" si="149"/>
        <v>1000000</v>
      </c>
      <c r="I534" s="89">
        <f t="shared" si="149"/>
        <v>1000000</v>
      </c>
    </row>
    <row r="535" spans="1:20" ht="25.5">
      <c r="A535" s="16" t="s">
        <v>30</v>
      </c>
      <c r="B535" s="14">
        <v>774</v>
      </c>
      <c r="C535" s="15" t="s">
        <v>26</v>
      </c>
      <c r="D535" s="15" t="s">
        <v>28</v>
      </c>
      <c r="E535" s="88" t="s">
        <v>829</v>
      </c>
      <c r="F535" s="88" t="s">
        <v>31</v>
      </c>
      <c r="G535" s="89">
        <f t="shared" si="149"/>
        <v>0</v>
      </c>
      <c r="H535" s="89">
        <f t="shared" si="149"/>
        <v>1000000</v>
      </c>
      <c r="I535" s="89">
        <f t="shared" si="149"/>
        <v>1000000</v>
      </c>
    </row>
    <row r="536" spans="1:20">
      <c r="A536" s="16" t="s">
        <v>32</v>
      </c>
      <c r="B536" s="14">
        <v>774</v>
      </c>
      <c r="C536" s="15" t="s">
        <v>26</v>
      </c>
      <c r="D536" s="15" t="s">
        <v>28</v>
      </c>
      <c r="E536" s="88" t="s">
        <v>829</v>
      </c>
      <c r="F536" s="88" t="s">
        <v>33</v>
      </c>
      <c r="G536" s="89">
        <f>'прил 5,'!G657</f>
        <v>0</v>
      </c>
      <c r="H536" s="89">
        <f>'прил 5,'!H657</f>
        <v>1000000</v>
      </c>
      <c r="I536" s="89">
        <f>'прил 5,'!I657</f>
        <v>1000000</v>
      </c>
    </row>
    <row r="537" spans="1:20">
      <c r="A537" s="16" t="s">
        <v>735</v>
      </c>
      <c r="B537" s="14">
        <v>774</v>
      </c>
      <c r="C537" s="15" t="s">
        <v>26</v>
      </c>
      <c r="D537" s="15" t="s">
        <v>28</v>
      </c>
      <c r="E537" s="88" t="s">
        <v>946</v>
      </c>
      <c r="F537" s="88"/>
      <c r="G537" s="89">
        <f>G538</f>
        <v>141548686.66999999</v>
      </c>
      <c r="H537" s="8">
        <f t="shared" ref="G537:I538" si="150">H538</f>
        <v>18135000.010000002</v>
      </c>
      <c r="I537" s="8">
        <f t="shared" si="150"/>
        <v>0</v>
      </c>
      <c r="J537" s="1"/>
    </row>
    <row r="538" spans="1:20" ht="25.5">
      <c r="A538" s="16" t="s">
        <v>30</v>
      </c>
      <c r="B538" s="14">
        <v>774</v>
      </c>
      <c r="C538" s="15" t="s">
        <v>26</v>
      </c>
      <c r="D538" s="15" t="s">
        <v>28</v>
      </c>
      <c r="E538" s="88" t="s">
        <v>946</v>
      </c>
      <c r="F538" s="88" t="s">
        <v>31</v>
      </c>
      <c r="G538" s="89">
        <f t="shared" si="150"/>
        <v>141548686.66999999</v>
      </c>
      <c r="H538" s="8">
        <f t="shared" si="150"/>
        <v>18135000.010000002</v>
      </c>
      <c r="I538" s="8">
        <f t="shared" si="150"/>
        <v>0</v>
      </c>
      <c r="J538" s="1"/>
    </row>
    <row r="539" spans="1:20">
      <c r="A539" s="16" t="s">
        <v>32</v>
      </c>
      <c r="B539" s="14">
        <v>774</v>
      </c>
      <c r="C539" s="15" t="s">
        <v>26</v>
      </c>
      <c r="D539" s="15" t="s">
        <v>28</v>
      </c>
      <c r="E539" s="88" t="s">
        <v>946</v>
      </c>
      <c r="F539" s="88" t="s">
        <v>33</v>
      </c>
      <c r="G539" s="89">
        <f>'прил 5,'!G660</f>
        <v>141548686.66999999</v>
      </c>
      <c r="H539" s="8">
        <f>'прил 5,'!H660</f>
        <v>18135000.010000002</v>
      </c>
      <c r="I539" s="8">
        <v>0</v>
      </c>
      <c r="J539" s="1"/>
    </row>
    <row r="540" spans="1:20" s="3" customFormat="1" hidden="1">
      <c r="A540" s="16" t="s">
        <v>430</v>
      </c>
      <c r="B540" s="14">
        <v>774</v>
      </c>
      <c r="C540" s="15" t="s">
        <v>26</v>
      </c>
      <c r="D540" s="15" t="s">
        <v>19</v>
      </c>
      <c r="E540" s="88" t="s">
        <v>429</v>
      </c>
      <c r="F540" s="88"/>
      <c r="G540" s="102">
        <f>G541</f>
        <v>0</v>
      </c>
      <c r="H540" s="74">
        <f>H541</f>
        <v>0</v>
      </c>
      <c r="I540" s="74">
        <f>I541</f>
        <v>0</v>
      </c>
      <c r="J540" s="128"/>
      <c r="P540" s="128"/>
      <c r="Q540" s="128"/>
      <c r="R540" s="128"/>
      <c r="S540" s="128"/>
      <c r="T540" s="128"/>
    </row>
    <row r="541" spans="1:20" s="3" customFormat="1" hidden="1">
      <c r="A541" s="16" t="s">
        <v>32</v>
      </c>
      <c r="B541" s="14">
        <v>774</v>
      </c>
      <c r="C541" s="15" t="s">
        <v>26</v>
      </c>
      <c r="D541" s="15" t="s">
        <v>19</v>
      </c>
      <c r="E541" s="88" t="s">
        <v>429</v>
      </c>
      <c r="F541" s="88" t="s">
        <v>33</v>
      </c>
      <c r="G541" s="102"/>
      <c r="H541" s="74">
        <f>'прил 5,'!H468</f>
        <v>0</v>
      </c>
      <c r="I541" s="74">
        <f>'прил 5,'!I468</f>
        <v>0</v>
      </c>
      <c r="J541" s="128"/>
      <c r="P541" s="128"/>
      <c r="Q541" s="128"/>
      <c r="R541" s="128"/>
      <c r="S541" s="128"/>
      <c r="T541" s="128"/>
    </row>
    <row r="542" spans="1:20" ht="25.5" hidden="1" customHeight="1">
      <c r="A542" s="16" t="s">
        <v>777</v>
      </c>
      <c r="B542" s="14">
        <v>774</v>
      </c>
      <c r="C542" s="15" t="s">
        <v>26</v>
      </c>
      <c r="D542" s="15" t="s">
        <v>19</v>
      </c>
      <c r="E542" s="15" t="s">
        <v>776</v>
      </c>
      <c r="F542" s="14"/>
      <c r="G542" s="74">
        <f t="shared" ref="G542:I543" si="151">G543</f>
        <v>0</v>
      </c>
      <c r="H542" s="74">
        <f t="shared" si="151"/>
        <v>0</v>
      </c>
      <c r="I542" s="74">
        <f t="shared" si="151"/>
        <v>0</v>
      </c>
      <c r="J542" s="1"/>
    </row>
    <row r="543" spans="1:20" ht="25.5" hidden="1" customHeight="1">
      <c r="A543" s="16" t="s">
        <v>30</v>
      </c>
      <c r="B543" s="14">
        <v>774</v>
      </c>
      <c r="C543" s="15" t="s">
        <v>26</v>
      </c>
      <c r="D543" s="15" t="s">
        <v>19</v>
      </c>
      <c r="E543" s="15" t="s">
        <v>776</v>
      </c>
      <c r="F543" s="15" t="s">
        <v>31</v>
      </c>
      <c r="G543" s="74">
        <f t="shared" si="151"/>
        <v>0</v>
      </c>
      <c r="H543" s="74">
        <f t="shared" si="151"/>
        <v>0</v>
      </c>
      <c r="I543" s="74">
        <f t="shared" si="151"/>
        <v>0</v>
      </c>
      <c r="J543" s="1"/>
    </row>
    <row r="544" spans="1:20" ht="25.5" hidden="1" customHeight="1">
      <c r="A544" s="16" t="s">
        <v>32</v>
      </c>
      <c r="B544" s="14">
        <v>774</v>
      </c>
      <c r="C544" s="15" t="s">
        <v>26</v>
      </c>
      <c r="D544" s="15" t="s">
        <v>19</v>
      </c>
      <c r="E544" s="15" t="s">
        <v>776</v>
      </c>
      <c r="F544" s="15" t="s">
        <v>33</v>
      </c>
      <c r="G544" s="74"/>
      <c r="H544" s="74"/>
      <c r="I544" s="74"/>
      <c r="J544" s="1"/>
    </row>
    <row r="545" spans="1:20" s="3" customFormat="1" ht="38.25" hidden="1" customHeight="1">
      <c r="A545" s="16" t="s">
        <v>731</v>
      </c>
      <c r="B545" s="14">
        <v>774</v>
      </c>
      <c r="C545" s="15" t="s">
        <v>26</v>
      </c>
      <c r="D545" s="15" t="s">
        <v>28</v>
      </c>
      <c r="E545" s="88" t="s">
        <v>730</v>
      </c>
      <c r="F545" s="88"/>
      <c r="G545" s="102">
        <f t="shared" ref="G545:I546" si="152">G546</f>
        <v>0</v>
      </c>
      <c r="H545" s="74">
        <f t="shared" si="152"/>
        <v>0</v>
      </c>
      <c r="I545" s="74">
        <f t="shared" si="152"/>
        <v>0</v>
      </c>
      <c r="P545" s="128"/>
      <c r="Q545" s="128"/>
      <c r="R545" s="128"/>
      <c r="S545" s="128"/>
      <c r="T545" s="128"/>
    </row>
    <row r="546" spans="1:20" s="3" customFormat="1" ht="25.5" hidden="1">
      <c r="A546" s="16" t="s">
        <v>30</v>
      </c>
      <c r="B546" s="14">
        <v>774</v>
      </c>
      <c r="C546" s="15" t="s">
        <v>26</v>
      </c>
      <c r="D546" s="15" t="s">
        <v>28</v>
      </c>
      <c r="E546" s="88" t="s">
        <v>730</v>
      </c>
      <c r="F546" s="88" t="s">
        <v>31</v>
      </c>
      <c r="G546" s="102">
        <f t="shared" si="152"/>
        <v>0</v>
      </c>
      <c r="H546" s="74">
        <f t="shared" si="152"/>
        <v>0</v>
      </c>
      <c r="I546" s="74">
        <f t="shared" si="152"/>
        <v>0</v>
      </c>
      <c r="P546" s="128"/>
      <c r="Q546" s="128"/>
      <c r="R546" s="128"/>
      <c r="S546" s="128"/>
      <c r="T546" s="128"/>
    </row>
    <row r="547" spans="1:20" s="3" customFormat="1" hidden="1">
      <c r="A547" s="16" t="s">
        <v>32</v>
      </c>
      <c r="B547" s="14">
        <v>774</v>
      </c>
      <c r="C547" s="15" t="s">
        <v>26</v>
      </c>
      <c r="D547" s="15" t="s">
        <v>28</v>
      </c>
      <c r="E547" s="88" t="s">
        <v>730</v>
      </c>
      <c r="F547" s="88" t="s">
        <v>33</v>
      </c>
      <c r="G547" s="102">
        <f>'прил 5,'!G639</f>
        <v>0</v>
      </c>
      <c r="H547" s="74">
        <v>0</v>
      </c>
      <c r="I547" s="74">
        <v>0</v>
      </c>
      <c r="P547" s="128"/>
      <c r="Q547" s="128"/>
      <c r="R547" s="128"/>
      <c r="S547" s="128"/>
      <c r="T547" s="128"/>
    </row>
    <row r="548" spans="1:20" s="3" customFormat="1" ht="33.75" hidden="1" customHeight="1">
      <c r="A548" s="16" t="s">
        <v>732</v>
      </c>
      <c r="B548" s="14">
        <v>774</v>
      </c>
      <c r="C548" s="15" t="s">
        <v>26</v>
      </c>
      <c r="D548" s="15" t="s">
        <v>19</v>
      </c>
      <c r="E548" s="15" t="s">
        <v>734</v>
      </c>
      <c r="F548" s="15"/>
      <c r="G548" s="74">
        <f>G549</f>
        <v>0</v>
      </c>
      <c r="H548" s="74">
        <f>H550</f>
        <v>0</v>
      </c>
      <c r="I548" s="74">
        <f>I550</f>
        <v>0</v>
      </c>
      <c r="P548" s="128"/>
      <c r="Q548" s="128"/>
      <c r="R548" s="128"/>
      <c r="S548" s="128"/>
      <c r="T548" s="128"/>
    </row>
    <row r="549" spans="1:20" s="3" customFormat="1" ht="33.75" hidden="1" customHeight="1">
      <c r="A549" s="16" t="s">
        <v>30</v>
      </c>
      <c r="B549" s="14"/>
      <c r="C549" s="15"/>
      <c r="D549" s="15"/>
      <c r="E549" s="15" t="s">
        <v>734</v>
      </c>
      <c r="F549" s="15" t="s">
        <v>31</v>
      </c>
      <c r="G549" s="74">
        <f>G550</f>
        <v>0</v>
      </c>
      <c r="H549" s="74"/>
      <c r="I549" s="74"/>
      <c r="P549" s="128"/>
      <c r="Q549" s="128"/>
      <c r="R549" s="128"/>
      <c r="S549" s="128"/>
      <c r="T549" s="128"/>
    </row>
    <row r="550" spans="1:20" s="3" customFormat="1" hidden="1">
      <c r="A550" s="16" t="s">
        <v>32</v>
      </c>
      <c r="B550" s="14">
        <v>774</v>
      </c>
      <c r="C550" s="15" t="s">
        <v>26</v>
      </c>
      <c r="D550" s="15" t="s">
        <v>19</v>
      </c>
      <c r="E550" s="15" t="s">
        <v>734</v>
      </c>
      <c r="F550" s="15" t="s">
        <v>33</v>
      </c>
      <c r="G550" s="74">
        <f>'прил 5,'!G513</f>
        <v>0</v>
      </c>
      <c r="H550" s="74">
        <v>0</v>
      </c>
      <c r="I550" s="74">
        <v>0</v>
      </c>
      <c r="P550" s="128"/>
      <c r="Q550" s="128"/>
      <c r="R550" s="128"/>
      <c r="S550" s="128"/>
      <c r="T550" s="128"/>
    </row>
    <row r="551" spans="1:20" s="18" customFormat="1" ht="21.75" customHeight="1">
      <c r="A551" s="13" t="s">
        <v>119</v>
      </c>
      <c r="B551" s="15" t="s">
        <v>51</v>
      </c>
      <c r="C551" s="15" t="s">
        <v>26</v>
      </c>
      <c r="D551" s="15" t="s">
        <v>26</v>
      </c>
      <c r="E551" s="15" t="s">
        <v>190</v>
      </c>
      <c r="F551" s="15"/>
      <c r="G551" s="74">
        <f>G554+G571+G574+G575+G555+G558+G578+G583+G588+G593+G596</f>
        <v>7869412.5599999996</v>
      </c>
      <c r="H551" s="74">
        <f t="shared" ref="H551:I551" si="153">H554+H571+H574+H575+H555+H558+H578+H583+H588+H593+H596</f>
        <v>4869412.54</v>
      </c>
      <c r="I551" s="74">
        <f t="shared" si="153"/>
        <v>4869412.5599999996</v>
      </c>
      <c r="J551" s="17"/>
      <c r="P551" s="17"/>
      <c r="Q551" s="17"/>
      <c r="R551" s="17"/>
      <c r="S551" s="17"/>
      <c r="T551" s="17"/>
    </row>
    <row r="552" spans="1:20" s="18" customFormat="1" ht="45" customHeight="1">
      <c r="A552" s="16" t="s">
        <v>127</v>
      </c>
      <c r="B552" s="15" t="s">
        <v>94</v>
      </c>
      <c r="C552" s="15" t="s">
        <v>26</v>
      </c>
      <c r="D552" s="15" t="s">
        <v>26</v>
      </c>
      <c r="E552" s="15" t="s">
        <v>191</v>
      </c>
      <c r="F552" s="15"/>
      <c r="G552" s="74">
        <f t="shared" ref="G552:I553" si="154">G553</f>
        <v>4369412.5599999996</v>
      </c>
      <c r="H552" s="74">
        <f t="shared" si="154"/>
        <v>4369412.54</v>
      </c>
      <c r="I552" s="74">
        <f t="shared" si="154"/>
        <v>4369412.5599999996</v>
      </c>
      <c r="J552" s="17"/>
      <c r="P552" s="17"/>
      <c r="Q552" s="17"/>
      <c r="R552" s="17"/>
      <c r="S552" s="17"/>
      <c r="T552" s="17"/>
    </row>
    <row r="553" spans="1:20" s="18" customFormat="1" ht="33" customHeight="1">
      <c r="A553" s="16" t="s">
        <v>30</v>
      </c>
      <c r="B553" s="15" t="s">
        <v>94</v>
      </c>
      <c r="C553" s="15" t="s">
        <v>26</v>
      </c>
      <c r="D553" s="15" t="s">
        <v>26</v>
      </c>
      <c r="E553" s="15" t="s">
        <v>191</v>
      </c>
      <c r="F553" s="15" t="s">
        <v>31</v>
      </c>
      <c r="G553" s="74">
        <f t="shared" si="154"/>
        <v>4369412.5599999996</v>
      </c>
      <c r="H553" s="74">
        <f t="shared" si="154"/>
        <v>4369412.54</v>
      </c>
      <c r="I553" s="74">
        <f t="shared" si="154"/>
        <v>4369412.5599999996</v>
      </c>
      <c r="J553" s="17"/>
      <c r="P553" s="17"/>
      <c r="Q553" s="17"/>
      <c r="R553" s="17"/>
      <c r="S553" s="17"/>
      <c r="T553" s="17"/>
    </row>
    <row r="554" spans="1:20" s="18" customFormat="1">
      <c r="A554" s="16" t="s">
        <v>32</v>
      </c>
      <c r="B554" s="15" t="s">
        <v>94</v>
      </c>
      <c r="C554" s="15" t="s">
        <v>26</v>
      </c>
      <c r="D554" s="15" t="s">
        <v>26</v>
      </c>
      <c r="E554" s="15" t="s">
        <v>191</v>
      </c>
      <c r="F554" s="15" t="s">
        <v>33</v>
      </c>
      <c r="G554" s="74">
        <f>'прил 5,'!G846+'прил 5,'!G110</f>
        <v>4369412.5599999996</v>
      </c>
      <c r="H554" s="74">
        <f>'прил 5,'!H846+'прил 5,'!H110</f>
        <v>4369412.54</v>
      </c>
      <c r="I554" s="74">
        <f>'прил 5,'!I846+'прил 5,'!I110</f>
        <v>4369412.5599999996</v>
      </c>
      <c r="J554" s="17"/>
      <c r="P554" s="17"/>
      <c r="Q554" s="17"/>
      <c r="R554" s="17"/>
      <c r="S554" s="17"/>
      <c r="T554" s="17"/>
    </row>
    <row r="555" spans="1:20" s="18" customFormat="1" ht="25.5" hidden="1">
      <c r="A555" s="16" t="s">
        <v>654</v>
      </c>
      <c r="B555" s="15" t="s">
        <v>94</v>
      </c>
      <c r="C555" s="15" t="s">
        <v>26</v>
      </c>
      <c r="D555" s="15" t="s">
        <v>26</v>
      </c>
      <c r="E555" s="15" t="s">
        <v>653</v>
      </c>
      <c r="F555" s="15"/>
      <c r="G555" s="74">
        <f>G556</f>
        <v>0</v>
      </c>
      <c r="H555" s="74">
        <f>H556</f>
        <v>0</v>
      </c>
      <c r="I555" s="74">
        <f>I556</f>
        <v>0</v>
      </c>
      <c r="P555" s="17"/>
      <c r="Q555" s="17"/>
      <c r="R555" s="17"/>
      <c r="S555" s="17"/>
      <c r="T555" s="17"/>
    </row>
    <row r="556" spans="1:20" s="18" customFormat="1" ht="25.5" hidden="1">
      <c r="A556" s="16" t="s">
        <v>30</v>
      </c>
      <c r="B556" s="15" t="s">
        <v>94</v>
      </c>
      <c r="C556" s="15" t="s">
        <v>26</v>
      </c>
      <c r="D556" s="15" t="s">
        <v>26</v>
      </c>
      <c r="E556" s="15" t="s">
        <v>653</v>
      </c>
      <c r="F556" s="15" t="s">
        <v>31</v>
      </c>
      <c r="G556" s="74">
        <f>G557</f>
        <v>0</v>
      </c>
      <c r="H556" s="74"/>
      <c r="I556" s="74"/>
      <c r="P556" s="17"/>
      <c r="Q556" s="17"/>
      <c r="R556" s="17"/>
      <c r="S556" s="17"/>
      <c r="T556" s="17"/>
    </row>
    <row r="557" spans="1:20" s="18" customFormat="1" hidden="1">
      <c r="A557" s="16" t="s">
        <v>32</v>
      </c>
      <c r="B557" s="15" t="s">
        <v>94</v>
      </c>
      <c r="C557" s="15" t="s">
        <v>26</v>
      </c>
      <c r="D557" s="15" t="s">
        <v>26</v>
      </c>
      <c r="E557" s="15" t="s">
        <v>653</v>
      </c>
      <c r="F557" s="15" t="s">
        <v>33</v>
      </c>
      <c r="G557" s="74">
        <f>'прил 5,'!G852</f>
        <v>0</v>
      </c>
      <c r="H557" s="74">
        <f>H558</f>
        <v>0</v>
      </c>
      <c r="I557" s="74">
        <f>I558</f>
        <v>0</v>
      </c>
      <c r="P557" s="17"/>
      <c r="Q557" s="17"/>
      <c r="R557" s="17"/>
      <c r="S557" s="17"/>
      <c r="T557" s="17"/>
    </row>
    <row r="558" spans="1:20" s="18" customFormat="1" ht="51" hidden="1">
      <c r="A558" s="16" t="s">
        <v>426</v>
      </c>
      <c r="B558" s="15" t="s">
        <v>94</v>
      </c>
      <c r="C558" s="15" t="s">
        <v>26</v>
      </c>
      <c r="D558" s="15" t="s">
        <v>26</v>
      </c>
      <c r="E558" s="15" t="s">
        <v>425</v>
      </c>
      <c r="F558" s="15"/>
      <c r="G558" s="74">
        <f>G559</f>
        <v>0</v>
      </c>
      <c r="H558" s="74"/>
      <c r="I558" s="74"/>
      <c r="P558" s="17"/>
      <c r="Q558" s="17"/>
      <c r="R558" s="17"/>
      <c r="S558" s="17"/>
      <c r="T558" s="17"/>
    </row>
    <row r="559" spans="1:20" s="18" customFormat="1" ht="25.5" hidden="1">
      <c r="A559" s="16" t="s">
        <v>30</v>
      </c>
      <c r="B559" s="15" t="s">
        <v>94</v>
      </c>
      <c r="C559" s="15" t="s">
        <v>26</v>
      </c>
      <c r="D559" s="15" t="s">
        <v>26</v>
      </c>
      <c r="E559" s="15" t="s">
        <v>425</v>
      </c>
      <c r="F559" s="15" t="s">
        <v>31</v>
      </c>
      <c r="G559" s="74">
        <f>G560</f>
        <v>0</v>
      </c>
      <c r="H559" s="74">
        <f>H560</f>
        <v>0</v>
      </c>
      <c r="I559" s="74">
        <f>I560</f>
        <v>0</v>
      </c>
      <c r="P559" s="17"/>
      <c r="Q559" s="17"/>
      <c r="R559" s="17"/>
      <c r="S559" s="17"/>
      <c r="T559" s="17"/>
    </row>
    <row r="560" spans="1:20" s="18" customFormat="1" hidden="1">
      <c r="A560" s="16" t="s">
        <v>32</v>
      </c>
      <c r="B560" s="15" t="s">
        <v>94</v>
      </c>
      <c r="C560" s="15" t="s">
        <v>26</v>
      </c>
      <c r="D560" s="15" t="s">
        <v>26</v>
      </c>
      <c r="E560" s="15" t="s">
        <v>425</v>
      </c>
      <c r="F560" s="15" t="s">
        <v>33</v>
      </c>
      <c r="G560" s="74">
        <f>'прил 5,'!G855</f>
        <v>0</v>
      </c>
      <c r="H560" s="74"/>
      <c r="I560" s="74"/>
      <c r="P560" s="17"/>
      <c r="Q560" s="17"/>
      <c r="R560" s="17"/>
      <c r="S560" s="17"/>
      <c r="T560" s="17"/>
    </row>
    <row r="561" spans="1:20" s="18" customFormat="1" ht="61.5" customHeight="1">
      <c r="A561" s="13" t="s">
        <v>129</v>
      </c>
      <c r="B561" s="15" t="s">
        <v>94</v>
      </c>
      <c r="C561" s="15" t="s">
        <v>26</v>
      </c>
      <c r="D561" s="15" t="s">
        <v>26</v>
      </c>
      <c r="E561" s="15" t="s">
        <v>192</v>
      </c>
      <c r="F561" s="15"/>
      <c r="G561" s="74">
        <f>G562+G568+G564+G567+G570</f>
        <v>500000</v>
      </c>
      <c r="H561" s="74">
        <f t="shared" ref="H561:I561" si="155">H562+H568+H564+H567+H570</f>
        <v>500000</v>
      </c>
      <c r="I561" s="74">
        <f t="shared" si="155"/>
        <v>500000</v>
      </c>
      <c r="J561" s="17"/>
      <c r="P561" s="17"/>
      <c r="Q561" s="17"/>
      <c r="R561" s="17"/>
      <c r="S561" s="17"/>
      <c r="T561" s="17"/>
    </row>
    <row r="562" spans="1:20" s="18" customFormat="1" ht="25.5" hidden="1">
      <c r="A562" s="16" t="s">
        <v>36</v>
      </c>
      <c r="B562" s="15" t="s">
        <v>94</v>
      </c>
      <c r="C562" s="15" t="s">
        <v>26</v>
      </c>
      <c r="D562" s="15" t="s">
        <v>26</v>
      </c>
      <c r="E562" s="15" t="s">
        <v>192</v>
      </c>
      <c r="F562" s="15" t="s">
        <v>37</v>
      </c>
      <c r="G562" s="74">
        <f>G563</f>
        <v>0</v>
      </c>
      <c r="H562" s="102">
        <f>H563</f>
        <v>0</v>
      </c>
      <c r="I562" s="102">
        <f>I563</f>
        <v>0</v>
      </c>
      <c r="J562" s="17"/>
      <c r="P562" s="17"/>
      <c r="Q562" s="17"/>
      <c r="R562" s="17"/>
      <c r="S562" s="17"/>
      <c r="T562" s="17"/>
    </row>
    <row r="563" spans="1:20" s="18" customFormat="1" ht="25.5" hidden="1">
      <c r="A563" s="16" t="s">
        <v>38</v>
      </c>
      <c r="B563" s="15" t="s">
        <v>94</v>
      </c>
      <c r="C563" s="15" t="s">
        <v>26</v>
      </c>
      <c r="D563" s="15" t="s">
        <v>26</v>
      </c>
      <c r="E563" s="15" t="s">
        <v>192</v>
      </c>
      <c r="F563" s="15" t="s">
        <v>39</v>
      </c>
      <c r="G563" s="74">
        <f>'прил 5,'!G851</f>
        <v>0</v>
      </c>
      <c r="H563" s="102">
        <f>'прил 5,'!AH851</f>
        <v>0</v>
      </c>
      <c r="I563" s="102">
        <f>'прил 5,'!AI851</f>
        <v>0</v>
      </c>
      <c r="J563" s="17"/>
      <c r="P563" s="17"/>
      <c r="Q563" s="17"/>
      <c r="R563" s="17"/>
      <c r="S563" s="17"/>
      <c r="T563" s="17"/>
    </row>
    <row r="564" spans="1:20" s="18" customFormat="1" ht="14.25" hidden="1" customHeight="1">
      <c r="A564" s="16" t="s">
        <v>148</v>
      </c>
      <c r="B564" s="15" t="s">
        <v>94</v>
      </c>
      <c r="C564" s="15" t="s">
        <v>26</v>
      </c>
      <c r="D564" s="15" t="s">
        <v>26</v>
      </c>
      <c r="E564" s="15" t="s">
        <v>192</v>
      </c>
      <c r="F564" s="15" t="s">
        <v>149</v>
      </c>
      <c r="G564" s="74">
        <f>G565</f>
        <v>0</v>
      </c>
      <c r="H564" s="102">
        <f>H565</f>
        <v>0</v>
      </c>
      <c r="I564" s="102">
        <f>I565</f>
        <v>0</v>
      </c>
      <c r="J564" s="17"/>
      <c r="P564" s="17"/>
      <c r="Q564" s="17"/>
      <c r="R564" s="17"/>
      <c r="S564" s="17"/>
      <c r="T564" s="17"/>
    </row>
    <row r="565" spans="1:20" s="18" customFormat="1" ht="27" hidden="1" customHeight="1">
      <c r="A565" s="16" t="s">
        <v>150</v>
      </c>
      <c r="B565" s="15" t="s">
        <v>94</v>
      </c>
      <c r="C565" s="15" t="s">
        <v>26</v>
      </c>
      <c r="D565" s="15" t="s">
        <v>26</v>
      </c>
      <c r="E565" s="15" t="s">
        <v>192</v>
      </c>
      <c r="F565" s="15" t="s">
        <v>151</v>
      </c>
      <c r="G565" s="74"/>
      <c r="H565" s="102"/>
      <c r="I565" s="102"/>
      <c r="J565" s="17"/>
      <c r="P565" s="17"/>
      <c r="Q565" s="17"/>
      <c r="R565" s="17"/>
      <c r="S565" s="17"/>
      <c r="T565" s="17"/>
    </row>
    <row r="566" spans="1:20" s="18" customFormat="1" hidden="1">
      <c r="A566" s="16" t="s">
        <v>148</v>
      </c>
      <c r="B566" s="15" t="s">
        <v>94</v>
      </c>
      <c r="C566" s="15" t="s">
        <v>26</v>
      </c>
      <c r="D566" s="15" t="s">
        <v>26</v>
      </c>
      <c r="E566" s="15" t="s">
        <v>192</v>
      </c>
      <c r="F566" s="15" t="s">
        <v>149</v>
      </c>
      <c r="G566" s="74">
        <f>G567</f>
        <v>0</v>
      </c>
      <c r="H566" s="102">
        <f>H567</f>
        <v>0</v>
      </c>
      <c r="I566" s="102">
        <f>I567</f>
        <v>0</v>
      </c>
      <c r="J566" s="17"/>
      <c r="P566" s="17"/>
      <c r="Q566" s="17"/>
      <c r="R566" s="17"/>
      <c r="S566" s="17"/>
      <c r="T566" s="17"/>
    </row>
    <row r="567" spans="1:20" s="18" customFormat="1" ht="25.5" hidden="1">
      <c r="A567" s="16" t="s">
        <v>150</v>
      </c>
      <c r="B567" s="15" t="s">
        <v>94</v>
      </c>
      <c r="C567" s="15" t="s">
        <v>26</v>
      </c>
      <c r="D567" s="15" t="s">
        <v>26</v>
      </c>
      <c r="E567" s="15" t="s">
        <v>192</v>
      </c>
      <c r="F567" s="15" t="s">
        <v>151</v>
      </c>
      <c r="G567" s="74">
        <f>'прил 5,'!G853</f>
        <v>0</v>
      </c>
      <c r="H567" s="102">
        <f>'прил 5,'!AH853</f>
        <v>0</v>
      </c>
      <c r="I567" s="102">
        <f>'прил 5,'!AI853</f>
        <v>0</v>
      </c>
      <c r="J567" s="17"/>
      <c r="P567" s="17"/>
      <c r="Q567" s="17"/>
      <c r="R567" s="17"/>
      <c r="S567" s="17"/>
      <c r="T567" s="17"/>
    </row>
    <row r="568" spans="1:20" s="18" customFormat="1" ht="25.5" hidden="1">
      <c r="A568" s="16" t="s">
        <v>30</v>
      </c>
      <c r="B568" s="15" t="s">
        <v>94</v>
      </c>
      <c r="C568" s="15" t="s">
        <v>26</v>
      </c>
      <c r="D568" s="15" t="s">
        <v>26</v>
      </c>
      <c r="E568" s="15" t="s">
        <v>192</v>
      </c>
      <c r="F568" s="15" t="s">
        <v>31</v>
      </c>
      <c r="G568" s="74">
        <f>G569</f>
        <v>0</v>
      </c>
      <c r="H568" s="102">
        <f>H569</f>
        <v>0</v>
      </c>
      <c r="I568" s="102">
        <f>I569</f>
        <v>0</v>
      </c>
      <c r="J568" s="17"/>
      <c r="P568" s="17"/>
      <c r="Q568" s="17"/>
      <c r="R568" s="17"/>
      <c r="S568" s="17"/>
      <c r="T568" s="17"/>
    </row>
    <row r="569" spans="1:20" s="18" customFormat="1" hidden="1">
      <c r="A569" s="16" t="s">
        <v>32</v>
      </c>
      <c r="B569" s="15" t="s">
        <v>94</v>
      </c>
      <c r="C569" s="15" t="s">
        <v>26</v>
      </c>
      <c r="D569" s="15" t="s">
        <v>26</v>
      </c>
      <c r="E569" s="15" t="s">
        <v>192</v>
      </c>
      <c r="F569" s="15" t="s">
        <v>33</v>
      </c>
      <c r="G569" s="74">
        <f>'прил 5,'!G855</f>
        <v>0</v>
      </c>
      <c r="H569" s="102">
        <f>'прил 5,'!AH855</f>
        <v>0</v>
      </c>
      <c r="I569" s="102">
        <f>'прил 5,'!AI855</f>
        <v>0</v>
      </c>
      <c r="J569" s="17"/>
      <c r="P569" s="17"/>
      <c r="Q569" s="17"/>
      <c r="R569" s="17"/>
      <c r="S569" s="17"/>
      <c r="T569" s="17"/>
    </row>
    <row r="570" spans="1:20" s="18" customFormat="1" ht="25.5">
      <c r="A570" s="16" t="s">
        <v>30</v>
      </c>
      <c r="B570" s="15" t="s">
        <v>94</v>
      </c>
      <c r="C570" s="15" t="s">
        <v>26</v>
      </c>
      <c r="D570" s="15" t="s">
        <v>26</v>
      </c>
      <c r="E570" s="15" t="s">
        <v>192</v>
      </c>
      <c r="F570" s="15" t="s">
        <v>31</v>
      </c>
      <c r="G570" s="74">
        <f>G571</f>
        <v>500000</v>
      </c>
      <c r="H570" s="74">
        <f t="shared" ref="H570:I570" si="156">H571</f>
        <v>500000</v>
      </c>
      <c r="I570" s="74">
        <f t="shared" si="156"/>
        <v>500000</v>
      </c>
      <c r="J570" s="17"/>
      <c r="P570" s="17"/>
      <c r="Q570" s="17"/>
      <c r="R570" s="17"/>
      <c r="S570" s="17"/>
      <c r="T570" s="17"/>
    </row>
    <row r="571" spans="1:20" s="18" customFormat="1">
      <c r="A571" s="16" t="s">
        <v>32</v>
      </c>
      <c r="B571" s="15" t="s">
        <v>94</v>
      </c>
      <c r="C571" s="15" t="s">
        <v>26</v>
      </c>
      <c r="D571" s="15" t="s">
        <v>26</v>
      </c>
      <c r="E571" s="15" t="s">
        <v>192</v>
      </c>
      <c r="F571" s="15" t="s">
        <v>33</v>
      </c>
      <c r="G571" s="74">
        <f>'прил 5,'!G849+'прил 5,'!G113</f>
        <v>500000</v>
      </c>
      <c r="H571" s="74">
        <f>'прил 5,'!H849+'прил 5,'!H113</f>
        <v>500000</v>
      </c>
      <c r="I571" s="74">
        <f>'прил 5,'!I849+'прил 5,'!I113</f>
        <v>500000</v>
      </c>
      <c r="J571" s="17"/>
      <c r="P571" s="17"/>
      <c r="Q571" s="17"/>
      <c r="R571" s="17"/>
      <c r="S571" s="17"/>
      <c r="T571" s="17"/>
    </row>
    <row r="572" spans="1:20" s="3" customFormat="1" ht="38.25" hidden="1">
      <c r="A572" s="173" t="s">
        <v>532</v>
      </c>
      <c r="B572" s="14">
        <v>774</v>
      </c>
      <c r="C572" s="15" t="s">
        <v>26</v>
      </c>
      <c r="D572" s="15" t="s">
        <v>26</v>
      </c>
      <c r="E572" s="15" t="s">
        <v>565</v>
      </c>
      <c r="F572" s="15"/>
      <c r="G572" s="74">
        <f t="shared" ref="G572:I573" si="157">G573</f>
        <v>0</v>
      </c>
      <c r="H572" s="74">
        <f t="shared" si="157"/>
        <v>0</v>
      </c>
      <c r="I572" s="74">
        <f t="shared" si="157"/>
        <v>0</v>
      </c>
      <c r="P572" s="128"/>
      <c r="Q572" s="128"/>
      <c r="R572" s="128"/>
      <c r="S572" s="128"/>
      <c r="T572" s="128"/>
    </row>
    <row r="573" spans="1:20" s="3" customFormat="1" ht="25.5" hidden="1">
      <c r="A573" s="16" t="s">
        <v>30</v>
      </c>
      <c r="B573" s="14">
        <v>774</v>
      </c>
      <c r="C573" s="15" t="s">
        <v>26</v>
      </c>
      <c r="D573" s="15" t="s">
        <v>26</v>
      </c>
      <c r="E573" s="15" t="s">
        <v>565</v>
      </c>
      <c r="F573" s="15" t="s">
        <v>31</v>
      </c>
      <c r="G573" s="74">
        <f t="shared" si="157"/>
        <v>0</v>
      </c>
      <c r="H573" s="74">
        <f t="shared" si="157"/>
        <v>0</v>
      </c>
      <c r="I573" s="74">
        <f t="shared" si="157"/>
        <v>0</v>
      </c>
      <c r="P573" s="128"/>
      <c r="Q573" s="128"/>
      <c r="R573" s="128"/>
      <c r="S573" s="128"/>
      <c r="T573" s="128"/>
    </row>
    <row r="574" spans="1:20" s="3" customFormat="1" hidden="1">
      <c r="A574" s="16" t="s">
        <v>32</v>
      </c>
      <c r="B574" s="14">
        <v>774</v>
      </c>
      <c r="C574" s="15" t="s">
        <v>26</v>
      </c>
      <c r="D574" s="15" t="s">
        <v>26</v>
      </c>
      <c r="E574" s="15" t="s">
        <v>565</v>
      </c>
      <c r="F574" s="15" t="s">
        <v>33</v>
      </c>
      <c r="G574" s="74"/>
      <c r="H574" s="74">
        <v>0</v>
      </c>
      <c r="I574" s="74">
        <v>0</v>
      </c>
      <c r="P574" s="128"/>
      <c r="Q574" s="128"/>
      <c r="R574" s="128"/>
      <c r="S574" s="128"/>
      <c r="T574" s="128"/>
    </row>
    <row r="575" spans="1:20" s="3" customFormat="1" ht="25.5" hidden="1">
      <c r="A575" s="16" t="s">
        <v>299</v>
      </c>
      <c r="B575" s="14">
        <v>774</v>
      </c>
      <c r="C575" s="15" t="s">
        <v>26</v>
      </c>
      <c r="D575" s="15" t="s">
        <v>26</v>
      </c>
      <c r="E575" s="15" t="s">
        <v>586</v>
      </c>
      <c r="F575" s="15"/>
      <c r="G575" s="74">
        <f t="shared" ref="G575:I576" si="158">G576</f>
        <v>0</v>
      </c>
      <c r="H575" s="74">
        <f t="shared" si="158"/>
        <v>0</v>
      </c>
      <c r="I575" s="74">
        <f t="shared" si="158"/>
        <v>0</v>
      </c>
      <c r="P575" s="128"/>
      <c r="Q575" s="128"/>
      <c r="R575" s="128"/>
      <c r="S575" s="128"/>
      <c r="T575" s="128"/>
    </row>
    <row r="576" spans="1:20" s="3" customFormat="1" ht="25.5" hidden="1">
      <c r="A576" s="16" t="s">
        <v>30</v>
      </c>
      <c r="B576" s="14">
        <v>774</v>
      </c>
      <c r="C576" s="15" t="s">
        <v>26</v>
      </c>
      <c r="D576" s="15" t="s">
        <v>26</v>
      </c>
      <c r="E576" s="15" t="s">
        <v>586</v>
      </c>
      <c r="F576" s="15" t="s">
        <v>31</v>
      </c>
      <c r="G576" s="74">
        <f t="shared" si="158"/>
        <v>0</v>
      </c>
      <c r="H576" s="74">
        <f t="shared" si="158"/>
        <v>0</v>
      </c>
      <c r="I576" s="74">
        <f t="shared" si="158"/>
        <v>0</v>
      </c>
      <c r="P576" s="128"/>
      <c r="Q576" s="128"/>
      <c r="R576" s="128"/>
      <c r="S576" s="128"/>
      <c r="T576" s="128"/>
    </row>
    <row r="577" spans="1:20" s="3" customFormat="1" hidden="1">
      <c r="A577" s="16" t="s">
        <v>32</v>
      </c>
      <c r="B577" s="14">
        <v>774</v>
      </c>
      <c r="C577" s="15" t="s">
        <v>26</v>
      </c>
      <c r="D577" s="15" t="s">
        <v>26</v>
      </c>
      <c r="E577" s="15" t="s">
        <v>586</v>
      </c>
      <c r="F577" s="15" t="s">
        <v>33</v>
      </c>
      <c r="G577" s="74"/>
      <c r="H577" s="74">
        <v>0</v>
      </c>
      <c r="I577" s="74">
        <v>0</v>
      </c>
      <c r="P577" s="128"/>
      <c r="Q577" s="128"/>
      <c r="R577" s="128"/>
      <c r="S577" s="128"/>
      <c r="T577" s="128"/>
    </row>
    <row r="578" spans="1:20" s="18" customFormat="1" ht="52.5" hidden="1" customHeight="1">
      <c r="A578" s="163" t="s">
        <v>767</v>
      </c>
      <c r="B578" s="15" t="s">
        <v>94</v>
      </c>
      <c r="C578" s="15" t="s">
        <v>26</v>
      </c>
      <c r="D578" s="15" t="s">
        <v>26</v>
      </c>
      <c r="E578" s="15" t="s">
        <v>766</v>
      </c>
      <c r="F578" s="15"/>
      <c r="G578" s="74">
        <f>G579+G581</f>
        <v>0</v>
      </c>
      <c r="H578" s="74">
        <f>H579+H581</f>
        <v>0</v>
      </c>
      <c r="I578" s="74">
        <f>I579+I581</f>
        <v>0</v>
      </c>
      <c r="P578" s="17"/>
      <c r="Q578" s="17"/>
      <c r="R578" s="17"/>
      <c r="S578" s="17"/>
      <c r="T578" s="17"/>
    </row>
    <row r="579" spans="1:20" s="18" customFormat="1" ht="25.5" hidden="1">
      <c r="A579" s="86" t="s">
        <v>36</v>
      </c>
      <c r="B579" s="15" t="s">
        <v>94</v>
      </c>
      <c r="C579" s="15" t="s">
        <v>26</v>
      </c>
      <c r="D579" s="15" t="s">
        <v>26</v>
      </c>
      <c r="E579" s="15" t="s">
        <v>135</v>
      </c>
      <c r="F579" s="15" t="s">
        <v>37</v>
      </c>
      <c r="G579" s="74">
        <f>G580</f>
        <v>0</v>
      </c>
      <c r="H579" s="74">
        <f>H580</f>
        <v>0</v>
      </c>
      <c r="I579" s="74">
        <f>I580</f>
        <v>0</v>
      </c>
      <c r="P579" s="17"/>
      <c r="Q579" s="17"/>
      <c r="R579" s="17"/>
      <c r="S579" s="17"/>
      <c r="T579" s="17"/>
    </row>
    <row r="580" spans="1:20" s="18" customFormat="1" ht="25.5" hidden="1">
      <c r="A580" s="86" t="s">
        <v>38</v>
      </c>
      <c r="B580" s="15" t="s">
        <v>94</v>
      </c>
      <c r="C580" s="15" t="s">
        <v>26</v>
      </c>
      <c r="D580" s="15" t="s">
        <v>26</v>
      </c>
      <c r="E580" s="15" t="s">
        <v>135</v>
      </c>
      <c r="F580" s="15" t="s">
        <v>39</v>
      </c>
      <c r="G580" s="74"/>
      <c r="H580" s="74"/>
      <c r="I580" s="74"/>
      <c r="P580" s="17"/>
      <c r="Q580" s="17"/>
      <c r="R580" s="17"/>
      <c r="S580" s="17"/>
      <c r="T580" s="17"/>
    </row>
    <row r="581" spans="1:20" s="18" customFormat="1" hidden="1">
      <c r="A581" s="86" t="s">
        <v>63</v>
      </c>
      <c r="B581" s="15" t="s">
        <v>94</v>
      </c>
      <c r="C581" s="15" t="s">
        <v>26</v>
      </c>
      <c r="D581" s="15" t="s">
        <v>26</v>
      </c>
      <c r="E581" s="15" t="s">
        <v>766</v>
      </c>
      <c r="F581" s="15" t="s">
        <v>64</v>
      </c>
      <c r="G581" s="74">
        <f>G582</f>
        <v>0</v>
      </c>
      <c r="H581" s="74">
        <f>H582</f>
        <v>0</v>
      </c>
      <c r="I581" s="74">
        <f>I582</f>
        <v>0</v>
      </c>
      <c r="P581" s="17"/>
      <c r="Q581" s="17"/>
      <c r="R581" s="17"/>
      <c r="S581" s="17"/>
      <c r="T581" s="17"/>
    </row>
    <row r="582" spans="1:20" s="18" customFormat="1" ht="13.5" hidden="1" customHeight="1">
      <c r="A582" s="86" t="s">
        <v>180</v>
      </c>
      <c r="B582" s="15" t="s">
        <v>94</v>
      </c>
      <c r="C582" s="15" t="s">
        <v>26</v>
      </c>
      <c r="D582" s="15" t="s">
        <v>26</v>
      </c>
      <c r="E582" s="15" t="s">
        <v>766</v>
      </c>
      <c r="F582" s="15" t="s">
        <v>181</v>
      </c>
      <c r="G582" s="74">
        <f>'прил 5,'!G867</f>
        <v>0</v>
      </c>
      <c r="H582" s="74"/>
      <c r="I582" s="74"/>
      <c r="P582" s="17"/>
      <c r="Q582" s="17"/>
      <c r="R582" s="17"/>
      <c r="S582" s="17"/>
      <c r="T582" s="17"/>
    </row>
    <row r="583" spans="1:20" s="18" customFormat="1" ht="38.25" hidden="1" customHeight="1">
      <c r="A583" s="163" t="s">
        <v>769</v>
      </c>
      <c r="B583" s="15" t="s">
        <v>94</v>
      </c>
      <c r="C583" s="15" t="s">
        <v>26</v>
      </c>
      <c r="D583" s="15" t="s">
        <v>26</v>
      </c>
      <c r="E583" s="15" t="s">
        <v>768</v>
      </c>
      <c r="F583" s="15"/>
      <c r="G583" s="74">
        <f>G584+G586</f>
        <v>0</v>
      </c>
      <c r="H583" s="74">
        <f>H584+H586</f>
        <v>0</v>
      </c>
      <c r="I583" s="74">
        <f>I584+I586</f>
        <v>0</v>
      </c>
      <c r="P583" s="17"/>
      <c r="Q583" s="17"/>
      <c r="R583" s="17"/>
      <c r="S583" s="17"/>
      <c r="T583" s="17"/>
    </row>
    <row r="584" spans="1:20" s="18" customFormat="1" ht="25.5" hidden="1">
      <c r="A584" s="86" t="s">
        <v>36</v>
      </c>
      <c r="B584" s="15" t="s">
        <v>94</v>
      </c>
      <c r="C584" s="15" t="s">
        <v>26</v>
      </c>
      <c r="D584" s="15" t="s">
        <v>26</v>
      </c>
      <c r="E584" s="15" t="s">
        <v>135</v>
      </c>
      <c r="F584" s="15" t="s">
        <v>37</v>
      </c>
      <c r="G584" s="74">
        <f>G585</f>
        <v>0</v>
      </c>
      <c r="H584" s="74">
        <f>H585</f>
        <v>0</v>
      </c>
      <c r="I584" s="74">
        <f>I585</f>
        <v>0</v>
      </c>
      <c r="P584" s="17"/>
      <c r="Q584" s="17"/>
      <c r="R584" s="17"/>
      <c r="S584" s="17"/>
      <c r="T584" s="17"/>
    </row>
    <row r="585" spans="1:20" s="18" customFormat="1" ht="25.5" hidden="1">
      <c r="A585" s="86" t="s">
        <v>38</v>
      </c>
      <c r="B585" s="15" t="s">
        <v>94</v>
      </c>
      <c r="C585" s="15" t="s">
        <v>26</v>
      </c>
      <c r="D585" s="15" t="s">
        <v>26</v>
      </c>
      <c r="E585" s="15" t="s">
        <v>135</v>
      </c>
      <c r="F585" s="15" t="s">
        <v>39</v>
      </c>
      <c r="G585" s="74"/>
      <c r="H585" s="74"/>
      <c r="I585" s="74"/>
      <c r="P585" s="17"/>
      <c r="Q585" s="17"/>
      <c r="R585" s="17"/>
      <c r="S585" s="17"/>
      <c r="T585" s="17"/>
    </row>
    <row r="586" spans="1:20" s="18" customFormat="1" ht="25.5" hidden="1">
      <c r="A586" s="16" t="s">
        <v>30</v>
      </c>
      <c r="B586" s="15" t="s">
        <v>94</v>
      </c>
      <c r="C586" s="15" t="s">
        <v>26</v>
      </c>
      <c r="D586" s="15" t="s">
        <v>26</v>
      </c>
      <c r="E586" s="15" t="s">
        <v>768</v>
      </c>
      <c r="F586" s="15" t="s">
        <v>31</v>
      </c>
      <c r="G586" s="74">
        <f>G587</f>
        <v>0</v>
      </c>
      <c r="H586" s="74">
        <f>H587</f>
        <v>0</v>
      </c>
      <c r="I586" s="74">
        <f>I587</f>
        <v>0</v>
      </c>
      <c r="P586" s="17"/>
      <c r="Q586" s="17"/>
      <c r="R586" s="17"/>
      <c r="S586" s="17"/>
      <c r="T586" s="17"/>
    </row>
    <row r="587" spans="1:20" s="18" customFormat="1" ht="13.5" hidden="1" customHeight="1">
      <c r="A587" s="16" t="s">
        <v>32</v>
      </c>
      <c r="B587" s="15" t="s">
        <v>94</v>
      </c>
      <c r="C587" s="15" t="s">
        <v>26</v>
      </c>
      <c r="D587" s="15" t="s">
        <v>26</v>
      </c>
      <c r="E587" s="15" t="s">
        <v>768</v>
      </c>
      <c r="F587" s="15" t="s">
        <v>33</v>
      </c>
      <c r="G587" s="74">
        <f>'прил 5,'!G875</f>
        <v>0</v>
      </c>
      <c r="H587" s="74"/>
      <c r="I587" s="74"/>
      <c r="P587" s="17"/>
      <c r="Q587" s="17"/>
      <c r="R587" s="17"/>
      <c r="S587" s="17"/>
      <c r="T587" s="17"/>
    </row>
    <row r="588" spans="1:20" s="18" customFormat="1" ht="56.25" hidden="1" customHeight="1">
      <c r="A588" s="163" t="s">
        <v>771</v>
      </c>
      <c r="B588" s="15" t="s">
        <v>94</v>
      </c>
      <c r="C588" s="15" t="s">
        <v>26</v>
      </c>
      <c r="D588" s="15" t="s">
        <v>26</v>
      </c>
      <c r="E588" s="15" t="s">
        <v>770</v>
      </c>
      <c r="F588" s="15"/>
      <c r="G588" s="74">
        <f>G589+G591</f>
        <v>0</v>
      </c>
      <c r="H588" s="74">
        <f>H589+H591</f>
        <v>0</v>
      </c>
      <c r="I588" s="74">
        <f>I589+I591</f>
        <v>0</v>
      </c>
      <c r="P588" s="17"/>
      <c r="Q588" s="17"/>
      <c r="R588" s="17"/>
      <c r="S588" s="17"/>
      <c r="T588" s="17"/>
    </row>
    <row r="589" spans="1:20" s="18" customFormat="1" ht="25.5" hidden="1">
      <c r="A589" s="86" t="s">
        <v>36</v>
      </c>
      <c r="B589" s="15" t="s">
        <v>94</v>
      </c>
      <c r="C589" s="15" t="s">
        <v>26</v>
      </c>
      <c r="D589" s="15" t="s">
        <v>26</v>
      </c>
      <c r="E589" s="15" t="s">
        <v>135</v>
      </c>
      <c r="F589" s="15" t="s">
        <v>37</v>
      </c>
      <c r="G589" s="74">
        <f>G590</f>
        <v>0</v>
      </c>
      <c r="H589" s="74">
        <f>H590</f>
        <v>0</v>
      </c>
      <c r="I589" s="74">
        <f>I590</f>
        <v>0</v>
      </c>
      <c r="P589" s="17"/>
      <c r="Q589" s="17"/>
      <c r="R589" s="17"/>
      <c r="S589" s="17"/>
      <c r="T589" s="17"/>
    </row>
    <row r="590" spans="1:20" s="18" customFormat="1" ht="25.5" hidden="1">
      <c r="A590" s="86" t="s">
        <v>38</v>
      </c>
      <c r="B590" s="15" t="s">
        <v>94</v>
      </c>
      <c r="C590" s="15" t="s">
        <v>26</v>
      </c>
      <c r="D590" s="15" t="s">
        <v>26</v>
      </c>
      <c r="E590" s="15" t="s">
        <v>135</v>
      </c>
      <c r="F590" s="15" t="s">
        <v>39</v>
      </c>
      <c r="G590" s="74"/>
      <c r="H590" s="74"/>
      <c r="I590" s="74"/>
      <c r="P590" s="17"/>
      <c r="Q590" s="17"/>
      <c r="R590" s="17"/>
      <c r="S590" s="17"/>
      <c r="T590" s="17"/>
    </row>
    <row r="591" spans="1:20" s="18" customFormat="1" hidden="1">
      <c r="A591" s="86" t="s">
        <v>63</v>
      </c>
      <c r="B591" s="15" t="s">
        <v>94</v>
      </c>
      <c r="C591" s="15" t="s">
        <v>26</v>
      </c>
      <c r="D591" s="15" t="s">
        <v>26</v>
      </c>
      <c r="E591" s="15" t="s">
        <v>770</v>
      </c>
      <c r="F591" s="15" t="s">
        <v>64</v>
      </c>
      <c r="G591" s="74">
        <f>G592</f>
        <v>0</v>
      </c>
      <c r="H591" s="74">
        <f>H592</f>
        <v>0</v>
      </c>
      <c r="I591" s="74">
        <f>I592</f>
        <v>0</v>
      </c>
      <c r="P591" s="17"/>
      <c r="Q591" s="17"/>
      <c r="R591" s="17"/>
      <c r="S591" s="17"/>
      <c r="T591" s="17"/>
    </row>
    <row r="592" spans="1:20" s="18" customFormat="1" ht="13.5" hidden="1" customHeight="1">
      <c r="A592" s="86" t="s">
        <v>180</v>
      </c>
      <c r="B592" s="15" t="s">
        <v>94</v>
      </c>
      <c r="C592" s="15" t="s">
        <v>26</v>
      </c>
      <c r="D592" s="15" t="s">
        <v>26</v>
      </c>
      <c r="E592" s="15" t="s">
        <v>770</v>
      </c>
      <c r="F592" s="15" t="s">
        <v>181</v>
      </c>
      <c r="G592" s="74">
        <f>'прил 5,'!G880</f>
        <v>0</v>
      </c>
      <c r="H592" s="74"/>
      <c r="I592" s="74"/>
      <c r="P592" s="17"/>
      <c r="Q592" s="17"/>
      <c r="R592" s="17"/>
      <c r="S592" s="17"/>
      <c r="T592" s="17"/>
    </row>
    <row r="593" spans="1:20" s="18" customFormat="1" ht="61.5" hidden="1" customHeight="1">
      <c r="A593" s="163" t="s">
        <v>426</v>
      </c>
      <c r="B593" s="15" t="s">
        <v>94</v>
      </c>
      <c r="C593" s="15" t="s">
        <v>26</v>
      </c>
      <c r="D593" s="15" t="s">
        <v>26</v>
      </c>
      <c r="E593" s="15" t="s">
        <v>425</v>
      </c>
      <c r="F593" s="15"/>
      <c r="G593" s="74">
        <f>G594</f>
        <v>0</v>
      </c>
      <c r="H593" s="74">
        <f t="shared" ref="H593:I593" si="159">H594</f>
        <v>0</v>
      </c>
      <c r="I593" s="74">
        <f t="shared" si="159"/>
        <v>0</v>
      </c>
      <c r="P593" s="17"/>
      <c r="Q593" s="17"/>
      <c r="R593" s="17"/>
      <c r="S593" s="17"/>
      <c r="T593" s="17"/>
    </row>
    <row r="594" spans="1:20" s="18" customFormat="1" ht="25.5" hidden="1">
      <c r="A594" s="16" t="s">
        <v>30</v>
      </c>
      <c r="B594" s="15" t="s">
        <v>94</v>
      </c>
      <c r="C594" s="15" t="s">
        <v>26</v>
      </c>
      <c r="D594" s="15" t="s">
        <v>26</v>
      </c>
      <c r="E594" s="15" t="s">
        <v>425</v>
      </c>
      <c r="F594" s="15" t="s">
        <v>31</v>
      </c>
      <c r="G594" s="74">
        <f>G595</f>
        <v>0</v>
      </c>
      <c r="H594" s="74">
        <f>H595</f>
        <v>0</v>
      </c>
      <c r="I594" s="74">
        <f>I595</f>
        <v>0</v>
      </c>
      <c r="P594" s="17"/>
      <c r="Q594" s="17"/>
      <c r="R594" s="17"/>
      <c r="S594" s="17"/>
      <c r="T594" s="17"/>
    </row>
    <row r="595" spans="1:20" s="18" customFormat="1" hidden="1">
      <c r="A595" s="16" t="s">
        <v>32</v>
      </c>
      <c r="B595" s="15" t="s">
        <v>94</v>
      </c>
      <c r="C595" s="15" t="s">
        <v>26</v>
      </c>
      <c r="D595" s="15" t="s">
        <v>26</v>
      </c>
      <c r="E595" s="15" t="s">
        <v>425</v>
      </c>
      <c r="F595" s="15" t="s">
        <v>33</v>
      </c>
      <c r="G595" s="74"/>
      <c r="H595" s="74"/>
      <c r="I595" s="74"/>
      <c r="P595" s="17"/>
      <c r="Q595" s="17"/>
      <c r="R595" s="17"/>
      <c r="S595" s="17"/>
      <c r="T595" s="17"/>
    </row>
    <row r="596" spans="1:20" s="18" customFormat="1" ht="61.5" customHeight="1">
      <c r="A596" s="163" t="s">
        <v>924</v>
      </c>
      <c r="B596" s="15" t="s">
        <v>94</v>
      </c>
      <c r="C596" s="15" t="s">
        <v>26</v>
      </c>
      <c r="D596" s="15" t="s">
        <v>26</v>
      </c>
      <c r="E596" s="15" t="s">
        <v>923</v>
      </c>
      <c r="F596" s="15"/>
      <c r="G596" s="74">
        <f>G597</f>
        <v>3000000</v>
      </c>
      <c r="H596" s="74">
        <f t="shared" ref="H596:I596" si="160">H597</f>
        <v>0</v>
      </c>
      <c r="I596" s="74">
        <f t="shared" si="160"/>
        <v>0</v>
      </c>
      <c r="J596" s="208"/>
    </row>
    <row r="597" spans="1:20" s="18" customFormat="1">
      <c r="A597" s="86" t="s">
        <v>63</v>
      </c>
      <c r="B597" s="15" t="s">
        <v>94</v>
      </c>
      <c r="C597" s="15" t="s">
        <v>26</v>
      </c>
      <c r="D597" s="15" t="s">
        <v>26</v>
      </c>
      <c r="E597" s="15" t="s">
        <v>923</v>
      </c>
      <c r="F597" s="15" t="s">
        <v>64</v>
      </c>
      <c r="G597" s="74">
        <f>G598</f>
        <v>3000000</v>
      </c>
      <c r="H597" s="74">
        <f>H598</f>
        <v>0</v>
      </c>
      <c r="I597" s="74">
        <f>I598</f>
        <v>0</v>
      </c>
      <c r="J597" s="208"/>
    </row>
    <row r="598" spans="1:20" s="18" customFormat="1">
      <c r="A598" s="86" t="s">
        <v>180</v>
      </c>
      <c r="B598" s="15" t="s">
        <v>94</v>
      </c>
      <c r="C598" s="15" t="s">
        <v>26</v>
      </c>
      <c r="D598" s="15" t="s">
        <v>26</v>
      </c>
      <c r="E598" s="15" t="s">
        <v>923</v>
      </c>
      <c r="F598" s="15" t="s">
        <v>181</v>
      </c>
      <c r="G598" s="74">
        <v>3000000</v>
      </c>
      <c r="H598" s="74">
        <v>0</v>
      </c>
      <c r="I598" s="74">
        <v>0</v>
      </c>
      <c r="J598" s="208"/>
    </row>
    <row r="599" spans="1:20" s="3" customFormat="1" ht="29.25" customHeight="1">
      <c r="A599" s="16" t="s">
        <v>141</v>
      </c>
      <c r="B599" s="14">
        <v>774</v>
      </c>
      <c r="C599" s="15" t="s">
        <v>26</v>
      </c>
      <c r="D599" s="15" t="s">
        <v>28</v>
      </c>
      <c r="E599" s="15" t="s">
        <v>224</v>
      </c>
      <c r="F599" s="15"/>
      <c r="G599" s="74">
        <f>G600</f>
        <v>556578.61</v>
      </c>
      <c r="H599" s="74">
        <f t="shared" ref="H599:I599" si="161">H600</f>
        <v>557000</v>
      </c>
      <c r="I599" s="74">
        <f t="shared" si="161"/>
        <v>557000</v>
      </c>
      <c r="J599" s="128"/>
      <c r="P599" s="128"/>
      <c r="Q599" s="128"/>
      <c r="R599" s="128"/>
      <c r="S599" s="128"/>
      <c r="T599" s="128"/>
    </row>
    <row r="600" spans="1:20" s="3" customFormat="1" ht="32.25" customHeight="1">
      <c r="A600" s="16" t="s">
        <v>142</v>
      </c>
      <c r="B600" s="14">
        <v>774</v>
      </c>
      <c r="C600" s="15" t="s">
        <v>26</v>
      </c>
      <c r="D600" s="15" t="s">
        <v>28</v>
      </c>
      <c r="E600" s="15" t="s">
        <v>225</v>
      </c>
      <c r="F600" s="15"/>
      <c r="G600" s="102">
        <f>G601</f>
        <v>556578.61</v>
      </c>
      <c r="H600" s="102">
        <f t="shared" ref="H600:I600" si="162">H601</f>
        <v>557000</v>
      </c>
      <c r="I600" s="102">
        <f t="shared" si="162"/>
        <v>557000</v>
      </c>
      <c r="J600" s="128"/>
      <c r="P600" s="128"/>
      <c r="Q600" s="128"/>
      <c r="R600" s="128"/>
      <c r="S600" s="128"/>
      <c r="T600" s="128"/>
    </row>
    <row r="601" spans="1:20" s="18" customFormat="1" ht="25.5">
      <c r="A601" s="16" t="s">
        <v>30</v>
      </c>
      <c r="B601" s="15" t="s">
        <v>94</v>
      </c>
      <c r="C601" s="15" t="s">
        <v>26</v>
      </c>
      <c r="D601" s="15" t="s">
        <v>28</v>
      </c>
      <c r="E601" s="15" t="s">
        <v>225</v>
      </c>
      <c r="F601" s="15" t="s">
        <v>31</v>
      </c>
      <c r="G601" s="102">
        <f>G602</f>
        <v>556578.61</v>
      </c>
      <c r="H601" s="102">
        <f t="shared" ref="H601:O601" si="163">H602</f>
        <v>557000</v>
      </c>
      <c r="I601" s="102">
        <f t="shared" si="163"/>
        <v>557000</v>
      </c>
      <c r="J601" s="102">
        <f t="shared" si="163"/>
        <v>0</v>
      </c>
      <c r="K601" s="102">
        <f t="shared" si="163"/>
        <v>0</v>
      </c>
      <c r="L601" s="102">
        <f t="shared" si="163"/>
        <v>0</v>
      </c>
      <c r="M601" s="102">
        <f t="shared" si="163"/>
        <v>0</v>
      </c>
      <c r="N601" s="102">
        <f t="shared" si="163"/>
        <v>0</v>
      </c>
      <c r="O601" s="102">
        <f t="shared" si="163"/>
        <v>0</v>
      </c>
      <c r="P601" s="17"/>
      <c r="Q601" s="17"/>
      <c r="R601" s="17"/>
      <c r="S601" s="17"/>
      <c r="T601" s="17"/>
    </row>
    <row r="602" spans="1:20" s="18" customFormat="1">
      <c r="A602" s="16" t="s">
        <v>32</v>
      </c>
      <c r="B602" s="15" t="s">
        <v>94</v>
      </c>
      <c r="C602" s="15" t="s">
        <v>26</v>
      </c>
      <c r="D602" s="15" t="s">
        <v>28</v>
      </c>
      <c r="E602" s="15" t="s">
        <v>225</v>
      </c>
      <c r="F602" s="15" t="s">
        <v>33</v>
      </c>
      <c r="G602" s="102">
        <f>'прил 5,'!G664+'прил 5,'!G785</f>
        <v>556578.61</v>
      </c>
      <c r="H602" s="102">
        <f>'прил 5,'!H664+'прил 5,'!H785</f>
        <v>557000</v>
      </c>
      <c r="I602" s="102">
        <f>'прил 5,'!I664+'прил 5,'!I785</f>
        <v>557000</v>
      </c>
      <c r="J602" s="17"/>
      <c r="P602" s="17"/>
      <c r="Q602" s="17"/>
      <c r="R602" s="17"/>
      <c r="S602" s="17"/>
      <c r="T602" s="17"/>
    </row>
    <row r="603" spans="1:20" s="18" customFormat="1" ht="32.25" customHeight="1">
      <c r="A603" s="16" t="s">
        <v>143</v>
      </c>
      <c r="B603" s="15" t="s">
        <v>94</v>
      </c>
      <c r="C603" s="15" t="s">
        <v>26</v>
      </c>
      <c r="D603" s="15" t="s">
        <v>123</v>
      </c>
      <c r="E603" s="15" t="s">
        <v>227</v>
      </c>
      <c r="F603" s="15"/>
      <c r="G603" s="74">
        <f>G604+G620</f>
        <v>14738271</v>
      </c>
      <c r="H603" s="74">
        <f>H604+H620</f>
        <v>14288224</v>
      </c>
      <c r="I603" s="74">
        <f>I604+I620</f>
        <v>14424178</v>
      </c>
      <c r="J603" s="17"/>
      <c r="P603" s="17"/>
      <c r="Q603" s="17"/>
      <c r="R603" s="17"/>
      <c r="S603" s="17"/>
      <c r="T603" s="17"/>
    </row>
    <row r="604" spans="1:20" s="18" customFormat="1" ht="25.5">
      <c r="A604" s="16" t="s">
        <v>76</v>
      </c>
      <c r="B604" s="15" t="s">
        <v>94</v>
      </c>
      <c r="C604" s="15" t="s">
        <v>26</v>
      </c>
      <c r="D604" s="15" t="s">
        <v>123</v>
      </c>
      <c r="E604" s="15" t="s">
        <v>228</v>
      </c>
      <c r="F604" s="15"/>
      <c r="G604" s="102">
        <f>G605+G607+G609</f>
        <v>14738271</v>
      </c>
      <c r="H604" s="102">
        <f t="shared" ref="H604:I604" si="164">H605+H607+H609</f>
        <v>14288224</v>
      </c>
      <c r="I604" s="102">
        <f t="shared" si="164"/>
        <v>14424178</v>
      </c>
      <c r="J604" s="17"/>
      <c r="P604" s="17"/>
      <c r="Q604" s="17"/>
      <c r="R604" s="17"/>
      <c r="S604" s="17"/>
      <c r="T604" s="17"/>
    </row>
    <row r="605" spans="1:20" ht="51">
      <c r="A605" s="16" t="s">
        <v>55</v>
      </c>
      <c r="B605" s="15" t="s">
        <v>94</v>
      </c>
      <c r="C605" s="15" t="s">
        <v>26</v>
      </c>
      <c r="D605" s="15" t="s">
        <v>123</v>
      </c>
      <c r="E605" s="15" t="s">
        <v>228</v>
      </c>
      <c r="F605" s="15" t="s">
        <v>58</v>
      </c>
      <c r="G605" s="102">
        <f>G606</f>
        <v>14267619</v>
      </c>
      <c r="H605" s="102">
        <f t="shared" ref="H605:I605" si="165">H606</f>
        <v>13817572</v>
      </c>
      <c r="I605" s="102">
        <f t="shared" si="165"/>
        <v>13953526</v>
      </c>
    </row>
    <row r="606" spans="1:20" ht="25.5">
      <c r="A606" s="16" t="s">
        <v>56</v>
      </c>
      <c r="B606" s="15" t="s">
        <v>94</v>
      </c>
      <c r="C606" s="15" t="s">
        <v>26</v>
      </c>
      <c r="D606" s="15" t="s">
        <v>123</v>
      </c>
      <c r="E606" s="15" t="s">
        <v>228</v>
      </c>
      <c r="F606" s="15" t="s">
        <v>59</v>
      </c>
      <c r="G606" s="74">
        <f>'прил 5,'!G906</f>
        <v>14267619</v>
      </c>
      <c r="H606" s="74">
        <f>'прил 5,'!H906</f>
        <v>13817572</v>
      </c>
      <c r="I606" s="74">
        <f>'прил 5,'!I906</f>
        <v>13953526</v>
      </c>
    </row>
    <row r="607" spans="1:20" ht="25.5">
      <c r="A607" s="16" t="s">
        <v>36</v>
      </c>
      <c r="B607" s="15" t="s">
        <v>94</v>
      </c>
      <c r="C607" s="15" t="s">
        <v>26</v>
      </c>
      <c r="D607" s="15" t="s">
        <v>123</v>
      </c>
      <c r="E607" s="15" t="s">
        <v>228</v>
      </c>
      <c r="F607" s="15" t="s">
        <v>37</v>
      </c>
      <c r="G607" s="74">
        <f>G608</f>
        <v>470652</v>
      </c>
      <c r="H607" s="74">
        <f t="shared" ref="H607:I607" si="166">H608</f>
        <v>470652</v>
      </c>
      <c r="I607" s="74">
        <f t="shared" si="166"/>
        <v>470652</v>
      </c>
    </row>
    <row r="608" spans="1:20" ht="25.5">
      <c r="A608" s="16" t="s">
        <v>38</v>
      </c>
      <c r="B608" s="15" t="s">
        <v>94</v>
      </c>
      <c r="C608" s="15" t="s">
        <v>26</v>
      </c>
      <c r="D608" s="15" t="s">
        <v>123</v>
      </c>
      <c r="E608" s="15" t="s">
        <v>228</v>
      </c>
      <c r="F608" s="15" t="s">
        <v>39</v>
      </c>
      <c r="G608" s="74">
        <f>'прил 5,'!G908</f>
        <v>470652</v>
      </c>
      <c r="H608" s="74">
        <f>'прил 5,'!H908</f>
        <v>470652</v>
      </c>
      <c r="I608" s="74">
        <f>'прил 5,'!I908</f>
        <v>470652</v>
      </c>
    </row>
    <row r="609" spans="1:20" hidden="1">
      <c r="A609" s="173" t="s">
        <v>63</v>
      </c>
      <c r="B609" s="15" t="s">
        <v>94</v>
      </c>
      <c r="C609" s="15" t="s">
        <v>26</v>
      </c>
      <c r="D609" s="15" t="s">
        <v>123</v>
      </c>
      <c r="E609" s="15" t="s">
        <v>228</v>
      </c>
      <c r="F609" s="15" t="s">
        <v>64</v>
      </c>
      <c r="G609" s="27">
        <f>G611+G610</f>
        <v>0</v>
      </c>
      <c r="H609" s="27">
        <f>H611</f>
        <v>0</v>
      </c>
      <c r="I609" s="27">
        <f>I611</f>
        <v>0</v>
      </c>
      <c r="J609" s="1"/>
    </row>
    <row r="610" spans="1:20" hidden="1">
      <c r="A610" s="16" t="s">
        <v>329</v>
      </c>
      <c r="B610" s="15" t="s">
        <v>94</v>
      </c>
      <c r="C610" s="15" t="s">
        <v>26</v>
      </c>
      <c r="D610" s="15" t="s">
        <v>123</v>
      </c>
      <c r="E610" s="15" t="s">
        <v>228</v>
      </c>
      <c r="F610" s="15" t="s">
        <v>328</v>
      </c>
      <c r="G610" s="27"/>
      <c r="H610" s="27">
        <v>0</v>
      </c>
      <c r="I610" s="27">
        <v>0</v>
      </c>
      <c r="J610" s="1"/>
    </row>
    <row r="611" spans="1:20" hidden="1">
      <c r="A611" s="16" t="s">
        <v>66</v>
      </c>
      <c r="B611" s="15" t="s">
        <v>94</v>
      </c>
      <c r="C611" s="15" t="s">
        <v>26</v>
      </c>
      <c r="D611" s="15" t="s">
        <v>123</v>
      </c>
      <c r="E611" s="15" t="s">
        <v>228</v>
      </c>
      <c r="F611" s="15" t="s">
        <v>67</v>
      </c>
      <c r="G611" s="27"/>
      <c r="H611" s="27">
        <v>0</v>
      </c>
      <c r="I611" s="27">
        <v>0</v>
      </c>
      <c r="J611" s="1"/>
    </row>
    <row r="612" spans="1:20" s="124" customFormat="1" ht="54" hidden="1" customHeight="1">
      <c r="A612" s="123" t="s">
        <v>469</v>
      </c>
      <c r="B612" s="99">
        <v>795</v>
      </c>
      <c r="C612" s="121" t="s">
        <v>173</v>
      </c>
      <c r="D612" s="121" t="s">
        <v>70</v>
      </c>
      <c r="E612" s="121" t="s">
        <v>139</v>
      </c>
      <c r="F612" s="121"/>
      <c r="G612" s="122">
        <f>G616+G613</f>
        <v>0</v>
      </c>
      <c r="H612" s="122">
        <f t="shared" ref="H612:I612" si="167">H616+H613</f>
        <v>0</v>
      </c>
      <c r="I612" s="122">
        <f t="shared" si="167"/>
        <v>0</v>
      </c>
      <c r="J612" s="131">
        <v>634136</v>
      </c>
      <c r="P612" s="131"/>
      <c r="Q612" s="131"/>
      <c r="R612" s="131"/>
      <c r="S612" s="131"/>
      <c r="T612" s="131"/>
    </row>
    <row r="613" spans="1:20" s="22" customFormat="1" ht="36" hidden="1" customHeight="1">
      <c r="A613" s="16" t="s">
        <v>646</v>
      </c>
      <c r="B613" s="14">
        <v>795</v>
      </c>
      <c r="C613" s="15" t="s">
        <v>173</v>
      </c>
      <c r="D613" s="15" t="s">
        <v>70</v>
      </c>
      <c r="E613" s="15" t="s">
        <v>647</v>
      </c>
      <c r="F613" s="36"/>
      <c r="G613" s="74">
        <f>G614</f>
        <v>0</v>
      </c>
      <c r="H613" s="74">
        <f t="shared" ref="H613:I614" si="168">H614</f>
        <v>0</v>
      </c>
      <c r="I613" s="74">
        <f t="shared" si="168"/>
        <v>0</v>
      </c>
      <c r="P613" s="21"/>
      <c r="Q613" s="21"/>
      <c r="R613" s="21"/>
      <c r="S613" s="21"/>
      <c r="T613" s="21"/>
    </row>
    <row r="614" spans="1:20" s="22" customFormat="1" ht="24" hidden="1" customHeight="1">
      <c r="A614" s="16" t="s">
        <v>156</v>
      </c>
      <c r="B614" s="14">
        <v>795</v>
      </c>
      <c r="C614" s="15" t="s">
        <v>173</v>
      </c>
      <c r="D614" s="15" t="s">
        <v>70</v>
      </c>
      <c r="E614" s="15" t="s">
        <v>647</v>
      </c>
      <c r="F614" s="15" t="s">
        <v>157</v>
      </c>
      <c r="G614" s="74">
        <f>G615</f>
        <v>0</v>
      </c>
      <c r="H614" s="74">
        <f t="shared" si="168"/>
        <v>0</v>
      </c>
      <c r="I614" s="74">
        <f t="shared" si="168"/>
        <v>0</v>
      </c>
      <c r="P614" s="21"/>
      <c r="Q614" s="21"/>
      <c r="R614" s="21"/>
      <c r="S614" s="21"/>
      <c r="T614" s="21"/>
    </row>
    <row r="615" spans="1:20" s="22" customFormat="1" ht="24" hidden="1" customHeight="1">
      <c r="A615" s="16" t="s">
        <v>178</v>
      </c>
      <c r="B615" s="14">
        <v>795</v>
      </c>
      <c r="C615" s="15" t="s">
        <v>173</v>
      </c>
      <c r="D615" s="15" t="s">
        <v>70</v>
      </c>
      <c r="E615" s="15" t="s">
        <v>647</v>
      </c>
      <c r="F615" s="15" t="s">
        <v>179</v>
      </c>
      <c r="G615" s="74">
        <v>0</v>
      </c>
      <c r="H615" s="74">
        <v>0</v>
      </c>
      <c r="I615" s="74">
        <v>0</v>
      </c>
      <c r="P615" s="21"/>
      <c r="Q615" s="21"/>
      <c r="R615" s="21"/>
      <c r="S615" s="21"/>
      <c r="T615" s="21"/>
    </row>
    <row r="616" spans="1:20" ht="51.75" hidden="1" customHeight="1">
      <c r="A616" s="16" t="s">
        <v>404</v>
      </c>
      <c r="B616" s="49">
        <v>795</v>
      </c>
      <c r="C616" s="15" t="s">
        <v>173</v>
      </c>
      <c r="D616" s="15" t="s">
        <v>70</v>
      </c>
      <c r="E616" s="15" t="s">
        <v>403</v>
      </c>
      <c r="F616" s="15"/>
      <c r="G616" s="102">
        <f t="shared" ref="G616:I616" si="169">G617</f>
        <v>0</v>
      </c>
      <c r="H616" s="102">
        <f t="shared" si="169"/>
        <v>0</v>
      </c>
      <c r="I616" s="102">
        <f t="shared" si="169"/>
        <v>0</v>
      </c>
    </row>
    <row r="617" spans="1:20" ht="30.75" hidden="1" customHeight="1">
      <c r="A617" s="16" t="s">
        <v>156</v>
      </c>
      <c r="B617" s="14">
        <v>793</v>
      </c>
      <c r="C617" s="15" t="s">
        <v>69</v>
      </c>
      <c r="D617" s="15" t="s">
        <v>70</v>
      </c>
      <c r="E617" s="15" t="s">
        <v>403</v>
      </c>
      <c r="F617" s="15" t="s">
        <v>157</v>
      </c>
      <c r="G617" s="74">
        <f>G618</f>
        <v>0</v>
      </c>
      <c r="H617" s="74">
        <f t="shared" ref="H617:I617" si="170">H618</f>
        <v>0</v>
      </c>
      <c r="I617" s="74">
        <f t="shared" si="170"/>
        <v>0</v>
      </c>
    </row>
    <row r="618" spans="1:20" ht="30.75" hidden="1" customHeight="1">
      <c r="A618" s="16" t="s">
        <v>178</v>
      </c>
      <c r="B618" s="14">
        <v>793</v>
      </c>
      <c r="C618" s="15" t="s">
        <v>69</v>
      </c>
      <c r="D618" s="15" t="s">
        <v>70</v>
      </c>
      <c r="E618" s="15" t="s">
        <v>403</v>
      </c>
      <c r="F618" s="15" t="s">
        <v>179</v>
      </c>
      <c r="G618" s="74">
        <f>'прил 5,'!G1914</f>
        <v>0</v>
      </c>
      <c r="H618" s="74">
        <f>'прил 5,'!H1914</f>
        <v>0</v>
      </c>
      <c r="I618" s="74">
        <f>'прил 5,'!I1914</f>
        <v>0</v>
      </c>
    </row>
    <row r="619" spans="1:20" s="18" customFormat="1" ht="38.25">
      <c r="A619" s="213" t="s">
        <v>885</v>
      </c>
      <c r="B619" s="15" t="s">
        <v>94</v>
      </c>
      <c r="C619" s="15" t="s">
        <v>26</v>
      </c>
      <c r="D619" s="15" t="s">
        <v>123</v>
      </c>
      <c r="E619" s="15" t="s">
        <v>921</v>
      </c>
      <c r="F619" s="15"/>
      <c r="G619" s="74">
        <f t="shared" ref="G619:I619" si="171">G620</f>
        <v>0</v>
      </c>
      <c r="H619" s="74">
        <f t="shared" si="171"/>
        <v>0</v>
      </c>
      <c r="I619" s="74">
        <f t="shared" si="171"/>
        <v>0</v>
      </c>
      <c r="J619" s="208"/>
    </row>
    <row r="620" spans="1:20" s="18" customFormat="1" ht="38.25">
      <c r="A620" s="84" t="s">
        <v>885</v>
      </c>
      <c r="B620" s="15" t="s">
        <v>94</v>
      </c>
      <c r="C620" s="15" t="s">
        <v>26</v>
      </c>
      <c r="D620" s="15" t="s">
        <v>123</v>
      </c>
      <c r="E620" s="15" t="s">
        <v>920</v>
      </c>
      <c r="F620" s="15"/>
      <c r="G620" s="74">
        <f t="shared" ref="G620:I621" si="172">G621</f>
        <v>0</v>
      </c>
      <c r="H620" s="74">
        <f t="shared" si="172"/>
        <v>0</v>
      </c>
      <c r="I620" s="74">
        <f t="shared" si="172"/>
        <v>0</v>
      </c>
      <c r="J620" s="208"/>
    </row>
    <row r="621" spans="1:20" s="18" customFormat="1">
      <c r="A621" s="16" t="s">
        <v>148</v>
      </c>
      <c r="B621" s="15" t="s">
        <v>94</v>
      </c>
      <c r="C621" s="15" t="s">
        <v>26</v>
      </c>
      <c r="D621" s="15" t="s">
        <v>123</v>
      </c>
      <c r="E621" s="15" t="s">
        <v>920</v>
      </c>
      <c r="F621" s="15" t="s">
        <v>149</v>
      </c>
      <c r="G621" s="74">
        <f t="shared" si="172"/>
        <v>0</v>
      </c>
      <c r="H621" s="74">
        <f t="shared" si="172"/>
        <v>0</v>
      </c>
      <c r="I621" s="74">
        <f t="shared" si="172"/>
        <v>0</v>
      </c>
      <c r="J621" s="208"/>
    </row>
    <row r="622" spans="1:20" s="18" customFormat="1">
      <c r="A622" s="16" t="s">
        <v>925</v>
      </c>
      <c r="B622" s="15" t="s">
        <v>94</v>
      </c>
      <c r="C622" s="15" t="s">
        <v>26</v>
      </c>
      <c r="D622" s="15" t="s">
        <v>123</v>
      </c>
      <c r="E622" s="15" t="s">
        <v>920</v>
      </c>
      <c r="F622" s="15" t="s">
        <v>922</v>
      </c>
      <c r="G622" s="74">
        <f>'прил 5,'!G921</f>
        <v>0</v>
      </c>
      <c r="H622" s="74">
        <f>'прил 5,'!H921</f>
        <v>0</v>
      </c>
      <c r="I622" s="74">
        <f>'прил 5,'!I921</f>
        <v>0</v>
      </c>
      <c r="J622" s="208"/>
    </row>
    <row r="623" spans="1:20" ht="33" customHeight="1">
      <c r="A623" s="16" t="s">
        <v>988</v>
      </c>
      <c r="B623" s="15" t="s">
        <v>94</v>
      </c>
      <c r="C623" s="15" t="s">
        <v>26</v>
      </c>
      <c r="D623" s="15" t="s">
        <v>123</v>
      </c>
      <c r="E623" s="15" t="s">
        <v>968</v>
      </c>
      <c r="F623" s="15"/>
      <c r="G623" s="74">
        <f>G624</f>
        <v>0</v>
      </c>
      <c r="H623" s="74">
        <f t="shared" ref="H623:I623" si="173">H624</f>
        <v>0</v>
      </c>
      <c r="I623" s="74">
        <f t="shared" si="173"/>
        <v>0</v>
      </c>
      <c r="J623" s="209"/>
      <c r="K623" s="218"/>
      <c r="L623" s="218"/>
      <c r="M623" s="218"/>
      <c r="N623" s="218"/>
      <c r="O623" s="218"/>
      <c r="P623" s="218"/>
      <c r="Q623" s="218"/>
      <c r="R623" s="218"/>
      <c r="S623" s="1"/>
      <c r="T623" s="1"/>
    </row>
    <row r="624" spans="1:20" ht="24.75" customHeight="1">
      <c r="A624" s="16" t="s">
        <v>36</v>
      </c>
      <c r="B624" s="15" t="s">
        <v>94</v>
      </c>
      <c r="C624" s="15" t="s">
        <v>26</v>
      </c>
      <c r="D624" s="15" t="s">
        <v>123</v>
      </c>
      <c r="E624" s="15" t="s">
        <v>968</v>
      </c>
      <c r="F624" s="15" t="s">
        <v>37</v>
      </c>
      <c r="G624" s="74">
        <f>G625</f>
        <v>0</v>
      </c>
      <c r="H624" s="74">
        <f t="shared" ref="H624:I624" si="174">H625</f>
        <v>0</v>
      </c>
      <c r="I624" s="74">
        <f t="shared" si="174"/>
        <v>0</v>
      </c>
      <c r="J624" s="209"/>
      <c r="K624" s="218"/>
      <c r="L624" s="218"/>
      <c r="M624" s="218"/>
      <c r="N624" s="218"/>
      <c r="O624" s="218"/>
      <c r="P624" s="218"/>
      <c r="Q624" s="218"/>
      <c r="R624" s="218"/>
      <c r="S624" s="1"/>
      <c r="T624" s="1"/>
    </row>
    <row r="625" spans="1:20" ht="42.75" customHeight="1">
      <c r="A625" s="16" t="s">
        <v>38</v>
      </c>
      <c r="B625" s="15" t="s">
        <v>94</v>
      </c>
      <c r="C625" s="15" t="s">
        <v>26</v>
      </c>
      <c r="D625" s="15" t="s">
        <v>123</v>
      </c>
      <c r="E625" s="15" t="s">
        <v>968</v>
      </c>
      <c r="F625" s="15" t="s">
        <v>39</v>
      </c>
      <c r="G625" s="102">
        <f>'прил 5,'!G924</f>
        <v>0</v>
      </c>
      <c r="H625" s="74">
        <v>0</v>
      </c>
      <c r="I625" s="74">
        <v>0</v>
      </c>
      <c r="J625" s="209"/>
      <c r="K625" s="218"/>
      <c r="L625" s="218"/>
      <c r="M625" s="218"/>
      <c r="N625" s="218"/>
      <c r="O625" s="218"/>
      <c r="P625" s="218"/>
      <c r="Q625" s="218"/>
      <c r="R625" s="218"/>
      <c r="S625" s="1"/>
      <c r="T625" s="1"/>
    </row>
    <row r="626" spans="1:20" s="32" customFormat="1" ht="29.25" customHeight="1">
      <c r="A626" s="269" t="s">
        <v>468</v>
      </c>
      <c r="B626" s="35">
        <v>757</v>
      </c>
      <c r="C626" s="36" t="s">
        <v>44</v>
      </c>
      <c r="D626" s="36" t="s">
        <v>54</v>
      </c>
      <c r="E626" s="36" t="s">
        <v>202</v>
      </c>
      <c r="F626" s="36"/>
      <c r="G626" s="75">
        <f>G627+G632+G635+G643+G639</f>
        <v>223133322</v>
      </c>
      <c r="H626" s="75">
        <f t="shared" ref="H626:I626" si="175">H627+H632+H635+H643</f>
        <v>161100</v>
      </c>
      <c r="I626" s="75">
        <f t="shared" si="175"/>
        <v>161100</v>
      </c>
      <c r="J626" s="31"/>
      <c r="P626" s="31"/>
      <c r="Q626" s="31"/>
      <c r="R626" s="31"/>
      <c r="S626" s="31"/>
      <c r="T626" s="31"/>
    </row>
    <row r="627" spans="1:20" s="32" customFormat="1" ht="27.75" customHeight="1">
      <c r="A627" s="30" t="s">
        <v>137</v>
      </c>
      <c r="B627" s="14">
        <v>757</v>
      </c>
      <c r="C627" s="15" t="s">
        <v>44</v>
      </c>
      <c r="D627" s="15" t="s">
        <v>19</v>
      </c>
      <c r="E627" s="15" t="s">
        <v>203</v>
      </c>
      <c r="F627" s="15"/>
      <c r="G627" s="102">
        <f>G630+G628</f>
        <v>161100</v>
      </c>
      <c r="H627" s="102">
        <f t="shared" ref="H627:I627" si="176">H630+H628</f>
        <v>161100</v>
      </c>
      <c r="I627" s="102">
        <f t="shared" si="176"/>
        <v>161100</v>
      </c>
      <c r="J627" s="31"/>
      <c r="P627" s="31"/>
      <c r="Q627" s="31"/>
      <c r="R627" s="31"/>
      <c r="S627" s="31"/>
      <c r="T627" s="31"/>
    </row>
    <row r="628" spans="1:20" ht="29.25" customHeight="1">
      <c r="A628" s="16" t="s">
        <v>36</v>
      </c>
      <c r="B628" s="14">
        <v>757</v>
      </c>
      <c r="C628" s="15" t="s">
        <v>54</v>
      </c>
      <c r="D628" s="15" t="s">
        <v>88</v>
      </c>
      <c r="E628" s="15" t="s">
        <v>203</v>
      </c>
      <c r="F628" s="88" t="s">
        <v>37</v>
      </c>
      <c r="G628" s="102">
        <f>G629</f>
        <v>75000</v>
      </c>
      <c r="H628" s="74">
        <f t="shared" ref="H628:I628" si="177">H629</f>
        <v>75000</v>
      </c>
      <c r="I628" s="74">
        <f t="shared" si="177"/>
        <v>75000</v>
      </c>
      <c r="J628" s="1"/>
    </row>
    <row r="629" spans="1:20" ht="15" customHeight="1">
      <c r="A629" s="16" t="s">
        <v>38</v>
      </c>
      <c r="B629" s="14">
        <v>757</v>
      </c>
      <c r="C629" s="15" t="s">
        <v>54</v>
      </c>
      <c r="D629" s="15" t="s">
        <v>88</v>
      </c>
      <c r="E629" s="15" t="s">
        <v>203</v>
      </c>
      <c r="F629" s="88" t="s">
        <v>39</v>
      </c>
      <c r="G629" s="8">
        <f>'прил 5,'!G18</f>
        <v>75000</v>
      </c>
      <c r="H629" s="8">
        <f>'прил 5,'!H18</f>
        <v>75000</v>
      </c>
      <c r="I629" s="8">
        <f>'прил 5,'!I18</f>
        <v>75000</v>
      </c>
      <c r="J629" s="1"/>
    </row>
    <row r="630" spans="1:20" ht="25.5">
      <c r="A630" s="16" t="s">
        <v>30</v>
      </c>
      <c r="B630" s="14">
        <v>757</v>
      </c>
      <c r="C630" s="15" t="s">
        <v>44</v>
      </c>
      <c r="D630" s="15" t="s">
        <v>19</v>
      </c>
      <c r="E630" s="15" t="s">
        <v>203</v>
      </c>
      <c r="F630" s="15" t="s">
        <v>31</v>
      </c>
      <c r="G630" s="89">
        <f t="shared" ref="G630:I630" si="178">G631</f>
        <v>86100</v>
      </c>
      <c r="H630" s="89">
        <f t="shared" si="178"/>
        <v>86100</v>
      </c>
      <c r="I630" s="89">
        <f t="shared" si="178"/>
        <v>86100</v>
      </c>
    </row>
    <row r="631" spans="1:20">
      <c r="A631" s="16" t="s">
        <v>32</v>
      </c>
      <c r="B631" s="14">
        <v>757</v>
      </c>
      <c r="C631" s="15" t="s">
        <v>44</v>
      </c>
      <c r="D631" s="15" t="s">
        <v>19</v>
      </c>
      <c r="E631" s="15" t="s">
        <v>203</v>
      </c>
      <c r="F631" s="15" t="s">
        <v>33</v>
      </c>
      <c r="G631" s="89">
        <f>'прил 5,'!G20</f>
        <v>86100</v>
      </c>
      <c r="H631" s="89">
        <f>'прил 5,'!H20</f>
        <v>86100</v>
      </c>
      <c r="I631" s="89">
        <f>'прил 5,'!I20</f>
        <v>86100</v>
      </c>
      <c r="J631" s="2">
        <v>50000</v>
      </c>
    </row>
    <row r="632" spans="1:20" ht="15" hidden="1" customHeight="1">
      <c r="A632" s="173" t="s">
        <v>502</v>
      </c>
      <c r="B632" s="14">
        <v>757</v>
      </c>
      <c r="C632" s="15" t="s">
        <v>54</v>
      </c>
      <c r="D632" s="15" t="s">
        <v>88</v>
      </c>
      <c r="E632" s="88" t="s">
        <v>501</v>
      </c>
      <c r="F632" s="88"/>
      <c r="G632" s="102">
        <f>G633</f>
        <v>0</v>
      </c>
      <c r="H632" s="102">
        <f t="shared" ref="H632:I633" si="179">H633</f>
        <v>0</v>
      </c>
      <c r="I632" s="102">
        <f t="shared" si="179"/>
        <v>0</v>
      </c>
      <c r="J632" s="1"/>
    </row>
    <row r="633" spans="1:20" ht="27.75" hidden="1" customHeight="1">
      <c r="A633" s="16" t="s">
        <v>36</v>
      </c>
      <c r="B633" s="14">
        <v>757</v>
      </c>
      <c r="C633" s="15" t="s">
        <v>54</v>
      </c>
      <c r="D633" s="15" t="s">
        <v>88</v>
      </c>
      <c r="E633" s="88" t="s">
        <v>501</v>
      </c>
      <c r="F633" s="88" t="s">
        <v>37</v>
      </c>
      <c r="G633" s="102">
        <f>G634</f>
        <v>0</v>
      </c>
      <c r="H633" s="102">
        <f t="shared" si="179"/>
        <v>0</v>
      </c>
      <c r="I633" s="102">
        <f t="shared" si="179"/>
        <v>0</v>
      </c>
      <c r="J633" s="1"/>
    </row>
    <row r="634" spans="1:20" ht="30.75" hidden="1" customHeight="1">
      <c r="A634" s="16" t="s">
        <v>38</v>
      </c>
      <c r="B634" s="14">
        <v>757</v>
      </c>
      <c r="C634" s="15" t="s">
        <v>54</v>
      </c>
      <c r="D634" s="15" t="s">
        <v>88</v>
      </c>
      <c r="E634" s="88" t="s">
        <v>501</v>
      </c>
      <c r="F634" s="88" t="s">
        <v>39</v>
      </c>
      <c r="G634" s="102">
        <f>'прил 5,'!G23</f>
        <v>0</v>
      </c>
      <c r="H634" s="102">
        <v>0</v>
      </c>
      <c r="I634" s="102">
        <v>0</v>
      </c>
      <c r="J634" s="1"/>
    </row>
    <row r="635" spans="1:20" s="18" customFormat="1" ht="32.25" hidden="1" customHeight="1">
      <c r="A635" s="16" t="s">
        <v>113</v>
      </c>
      <c r="B635" s="49">
        <v>795</v>
      </c>
      <c r="C635" s="15" t="s">
        <v>54</v>
      </c>
      <c r="D635" s="15" t="s">
        <v>123</v>
      </c>
      <c r="E635" s="15" t="s">
        <v>202</v>
      </c>
      <c r="F635" s="15"/>
      <c r="G635" s="74">
        <f t="shared" ref="G635:I637" si="180">G636</f>
        <v>0</v>
      </c>
      <c r="H635" s="74">
        <f t="shared" si="180"/>
        <v>0</v>
      </c>
      <c r="I635" s="74">
        <f t="shared" si="180"/>
        <v>0</v>
      </c>
      <c r="P635" s="17"/>
      <c r="Q635" s="17"/>
      <c r="R635" s="17"/>
      <c r="S635" s="17"/>
      <c r="T635" s="17"/>
    </row>
    <row r="636" spans="1:20" s="18" customFormat="1" ht="62.25" hidden="1" customHeight="1">
      <c r="A636" s="16" t="s">
        <v>794</v>
      </c>
      <c r="B636" s="49">
        <v>795</v>
      </c>
      <c r="C636" s="15" t="s">
        <v>54</v>
      </c>
      <c r="D636" s="15" t="s">
        <v>123</v>
      </c>
      <c r="E636" s="15" t="s">
        <v>419</v>
      </c>
      <c r="F636" s="15"/>
      <c r="G636" s="74">
        <f t="shared" si="180"/>
        <v>0</v>
      </c>
      <c r="H636" s="74">
        <f t="shared" si="180"/>
        <v>0</v>
      </c>
      <c r="I636" s="74">
        <f t="shared" si="180"/>
        <v>0</v>
      </c>
      <c r="P636" s="17"/>
      <c r="Q636" s="17"/>
      <c r="R636" s="17"/>
      <c r="S636" s="17"/>
      <c r="T636" s="17"/>
    </row>
    <row r="637" spans="1:20" s="18" customFormat="1" ht="39" hidden="1" customHeight="1">
      <c r="A637" s="16" t="s">
        <v>96</v>
      </c>
      <c r="B637" s="49">
        <v>795</v>
      </c>
      <c r="C637" s="15" t="s">
        <v>54</v>
      </c>
      <c r="D637" s="15" t="s">
        <v>123</v>
      </c>
      <c r="E637" s="15" t="s">
        <v>419</v>
      </c>
      <c r="F637" s="15" t="s">
        <v>349</v>
      </c>
      <c r="G637" s="74">
        <f t="shared" si="180"/>
        <v>0</v>
      </c>
      <c r="H637" s="74">
        <f t="shared" si="180"/>
        <v>0</v>
      </c>
      <c r="I637" s="74">
        <f t="shared" si="180"/>
        <v>0</v>
      </c>
      <c r="P637" s="17"/>
      <c r="Q637" s="17"/>
      <c r="R637" s="17"/>
      <c r="S637" s="17"/>
      <c r="T637" s="17"/>
    </row>
    <row r="638" spans="1:20" s="18" customFormat="1" ht="15.75" hidden="1" customHeight="1">
      <c r="A638" s="16" t="s">
        <v>350</v>
      </c>
      <c r="B638" s="49">
        <v>795</v>
      </c>
      <c r="C638" s="15" t="s">
        <v>54</v>
      </c>
      <c r="D638" s="15" t="s">
        <v>123</v>
      </c>
      <c r="E638" s="15" t="s">
        <v>419</v>
      </c>
      <c r="F638" s="15" t="s">
        <v>351</v>
      </c>
      <c r="G638" s="74">
        <f>'прил 5,'!G1763</f>
        <v>0</v>
      </c>
      <c r="H638" s="74">
        <v>0</v>
      </c>
      <c r="I638" s="74">
        <v>0</v>
      </c>
      <c r="P638" s="17"/>
      <c r="Q638" s="17"/>
      <c r="R638" s="17"/>
      <c r="S638" s="17"/>
      <c r="T638" s="17"/>
    </row>
    <row r="639" spans="1:20" s="18" customFormat="1" ht="70.5" customHeight="1">
      <c r="A639" s="16" t="s">
        <v>794</v>
      </c>
      <c r="B639" s="14">
        <v>793</v>
      </c>
      <c r="C639" s="15" t="s">
        <v>54</v>
      </c>
      <c r="D639" s="15" t="s">
        <v>123</v>
      </c>
      <c r="E639" s="15" t="s">
        <v>419</v>
      </c>
      <c r="F639" s="15"/>
      <c r="G639" s="74">
        <f t="shared" ref="G639:I640" si="181">G640</f>
        <v>750000</v>
      </c>
      <c r="H639" s="74">
        <f t="shared" si="181"/>
        <v>0</v>
      </c>
      <c r="I639" s="74">
        <f t="shared" si="181"/>
        <v>0</v>
      </c>
      <c r="J639" s="209"/>
      <c r="K639" s="232"/>
      <c r="L639" s="232"/>
      <c r="M639" s="232"/>
      <c r="N639" s="232"/>
      <c r="O639" s="232"/>
      <c r="P639" s="232"/>
      <c r="Q639" s="232"/>
      <c r="R639" s="232"/>
    </row>
    <row r="640" spans="1:20" s="18" customFormat="1" ht="39" customHeight="1">
      <c r="A640" s="16" t="s">
        <v>96</v>
      </c>
      <c r="B640" s="14">
        <v>793</v>
      </c>
      <c r="C640" s="15" t="s">
        <v>54</v>
      </c>
      <c r="D640" s="15" t="s">
        <v>123</v>
      </c>
      <c r="E640" s="15" t="s">
        <v>419</v>
      </c>
      <c r="F640" s="15" t="s">
        <v>349</v>
      </c>
      <c r="G640" s="74">
        <f t="shared" si="181"/>
        <v>750000</v>
      </c>
      <c r="H640" s="74">
        <f t="shared" si="181"/>
        <v>0</v>
      </c>
      <c r="I640" s="74">
        <f t="shared" si="181"/>
        <v>0</v>
      </c>
      <c r="J640" s="209"/>
      <c r="K640" s="232"/>
      <c r="L640" s="232"/>
      <c r="M640" s="232"/>
      <c r="N640" s="232"/>
      <c r="O640" s="232"/>
      <c r="P640" s="232"/>
      <c r="Q640" s="232"/>
      <c r="R640" s="232"/>
    </row>
    <row r="641" spans="1:20" s="18" customFormat="1" ht="15.75" customHeight="1">
      <c r="A641" s="16" t="s">
        <v>350</v>
      </c>
      <c r="B641" s="14">
        <v>793</v>
      </c>
      <c r="C641" s="15" t="s">
        <v>54</v>
      </c>
      <c r="D641" s="15" t="s">
        <v>123</v>
      </c>
      <c r="E641" s="15" t="s">
        <v>419</v>
      </c>
      <c r="F641" s="15" t="s">
        <v>351</v>
      </c>
      <c r="G641" s="74">
        <v>750000</v>
      </c>
      <c r="H641" s="74">
        <v>0</v>
      </c>
      <c r="I641" s="74">
        <v>0</v>
      </c>
      <c r="J641" s="209"/>
      <c r="K641" s="232"/>
      <c r="L641" s="232"/>
      <c r="M641" s="232"/>
      <c r="N641" s="232"/>
      <c r="O641" s="232"/>
      <c r="P641" s="232"/>
      <c r="Q641" s="232"/>
      <c r="R641" s="232"/>
    </row>
    <row r="642" spans="1:20" s="18" customFormat="1" ht="32.25" customHeight="1">
      <c r="A642" s="16" t="s">
        <v>953</v>
      </c>
      <c r="B642" s="14">
        <v>793</v>
      </c>
      <c r="C642" s="15" t="s">
        <v>54</v>
      </c>
      <c r="D642" s="15" t="s">
        <v>123</v>
      </c>
      <c r="E642" s="15" t="s">
        <v>952</v>
      </c>
      <c r="F642" s="15"/>
      <c r="G642" s="74">
        <f>G643</f>
        <v>222222222</v>
      </c>
      <c r="H642" s="74">
        <f t="shared" ref="H642:I642" si="182">H643</f>
        <v>0</v>
      </c>
      <c r="I642" s="74">
        <f t="shared" si="182"/>
        <v>0</v>
      </c>
      <c r="J642" s="209"/>
      <c r="K642" s="232"/>
      <c r="L642" s="232"/>
      <c r="M642" s="232"/>
      <c r="N642" s="232"/>
      <c r="O642" s="232"/>
      <c r="P642" s="232"/>
      <c r="Q642" s="232"/>
      <c r="R642" s="232"/>
    </row>
    <row r="643" spans="1:20" s="18" customFormat="1" ht="87" customHeight="1">
      <c r="A643" s="16" t="s">
        <v>954</v>
      </c>
      <c r="B643" s="49">
        <v>795</v>
      </c>
      <c r="C643" s="15" t="s">
        <v>54</v>
      </c>
      <c r="D643" s="15" t="s">
        <v>123</v>
      </c>
      <c r="E643" s="15" t="s">
        <v>955</v>
      </c>
      <c r="F643" s="15"/>
      <c r="G643" s="74">
        <f t="shared" ref="G643:I644" si="183">G644</f>
        <v>222222222</v>
      </c>
      <c r="H643" s="74">
        <f t="shared" si="183"/>
        <v>0</v>
      </c>
      <c r="I643" s="74">
        <f t="shared" si="183"/>
        <v>0</v>
      </c>
      <c r="P643" s="17"/>
      <c r="Q643" s="17"/>
      <c r="R643" s="17"/>
      <c r="S643" s="17"/>
      <c r="T643" s="17"/>
    </row>
    <row r="644" spans="1:20" s="18" customFormat="1" ht="39" customHeight="1">
      <c r="A644" s="16" t="s">
        <v>96</v>
      </c>
      <c r="B644" s="49">
        <v>795</v>
      </c>
      <c r="C644" s="15" t="s">
        <v>54</v>
      </c>
      <c r="D644" s="15" t="s">
        <v>123</v>
      </c>
      <c r="E644" s="15" t="s">
        <v>955</v>
      </c>
      <c r="F644" s="15" t="s">
        <v>349</v>
      </c>
      <c r="G644" s="74">
        <f t="shared" si="183"/>
        <v>222222222</v>
      </c>
      <c r="H644" s="74">
        <f t="shared" si="183"/>
        <v>0</v>
      </c>
      <c r="I644" s="74">
        <f t="shared" si="183"/>
        <v>0</v>
      </c>
      <c r="P644" s="17"/>
      <c r="Q644" s="17"/>
      <c r="R644" s="17"/>
      <c r="S644" s="17"/>
      <c r="T644" s="17"/>
    </row>
    <row r="645" spans="1:20" s="18" customFormat="1" ht="15.75" customHeight="1">
      <c r="A645" s="16" t="s">
        <v>350</v>
      </c>
      <c r="B645" s="49">
        <v>795</v>
      </c>
      <c r="C645" s="15" t="s">
        <v>54</v>
      </c>
      <c r="D645" s="15" t="s">
        <v>123</v>
      </c>
      <c r="E645" s="15" t="s">
        <v>955</v>
      </c>
      <c r="F645" s="15" t="s">
        <v>351</v>
      </c>
      <c r="G645" s="74">
        <f>'прил 5,'!G1320</f>
        <v>222222222</v>
      </c>
      <c r="H645" s="74">
        <f>'прил 5,'!H1320</f>
        <v>0</v>
      </c>
      <c r="I645" s="74">
        <f>'прил 5,'!I1320</f>
        <v>0</v>
      </c>
      <c r="P645" s="17"/>
      <c r="Q645" s="17"/>
      <c r="R645" s="17"/>
      <c r="S645" s="17"/>
      <c r="T645" s="17"/>
    </row>
    <row r="646" spans="1:20" s="22" customFormat="1" ht="54" customHeight="1">
      <c r="A646" s="34" t="s">
        <v>479</v>
      </c>
      <c r="B646" s="19">
        <v>795</v>
      </c>
      <c r="C646" s="36" t="s">
        <v>161</v>
      </c>
      <c r="D646" s="36" t="s">
        <v>173</v>
      </c>
      <c r="E646" s="36" t="s">
        <v>262</v>
      </c>
      <c r="F646" s="36"/>
      <c r="G646" s="75">
        <f>G650+G656+G660+G663+G669+G672+G675+G678+G683+G686+G692+G690+G677+G689+G695+G651+G698+G664+G701</f>
        <v>3350109.4</v>
      </c>
      <c r="H646" s="75">
        <f t="shared" ref="H646:I646" si="184">H650+H656+H660+H663+H669+H672+H675+H678+H683+H686+H692+H690+H677+H689+H695+H651+H698</f>
        <v>2050000</v>
      </c>
      <c r="I646" s="75">
        <f t="shared" si="184"/>
        <v>2050000</v>
      </c>
      <c r="J646" s="21">
        <v>300000</v>
      </c>
      <c r="P646" s="21"/>
      <c r="Q646" s="21"/>
      <c r="R646" s="21"/>
      <c r="S646" s="21"/>
      <c r="T646" s="21"/>
    </row>
    <row r="647" spans="1:20" s="3" customFormat="1" ht="38.25" hidden="1" customHeight="1">
      <c r="A647" s="16" t="s">
        <v>533</v>
      </c>
      <c r="B647" s="49">
        <v>795</v>
      </c>
      <c r="C647" s="15" t="s">
        <v>161</v>
      </c>
      <c r="D647" s="15" t="s">
        <v>173</v>
      </c>
      <c r="E647" s="15" t="s">
        <v>534</v>
      </c>
      <c r="F647" s="15"/>
      <c r="G647" s="74">
        <f>G649</f>
        <v>0</v>
      </c>
      <c r="H647" s="25">
        <v>0</v>
      </c>
      <c r="I647" s="25">
        <v>0</v>
      </c>
      <c r="P647" s="128"/>
      <c r="Q647" s="128"/>
      <c r="R647" s="128"/>
      <c r="S647" s="128"/>
      <c r="T647" s="128"/>
    </row>
    <row r="648" spans="1:20" s="3" customFormat="1" ht="38.25" hidden="1" customHeight="1">
      <c r="A648" s="16"/>
      <c r="B648" s="49"/>
      <c r="C648" s="15"/>
      <c r="D648" s="15"/>
      <c r="E648" s="15"/>
      <c r="F648" s="15"/>
      <c r="G648" s="74"/>
      <c r="H648" s="134"/>
      <c r="I648" s="135"/>
      <c r="P648" s="128"/>
      <c r="Q648" s="128"/>
      <c r="R648" s="128"/>
      <c r="S648" s="128"/>
      <c r="T648" s="128"/>
    </row>
    <row r="649" spans="1:20" s="3" customFormat="1" ht="38.25" hidden="1" customHeight="1">
      <c r="A649" s="16" t="s">
        <v>36</v>
      </c>
      <c r="B649" s="49">
        <v>795</v>
      </c>
      <c r="C649" s="15" t="s">
        <v>161</v>
      </c>
      <c r="D649" s="15" t="s">
        <v>173</v>
      </c>
      <c r="E649" s="15" t="s">
        <v>534</v>
      </c>
      <c r="F649" s="15" t="s">
        <v>37</v>
      </c>
      <c r="G649" s="74">
        <f>G650</f>
        <v>0</v>
      </c>
      <c r="H649" s="25">
        <v>0</v>
      </c>
      <c r="I649" s="25">
        <v>0</v>
      </c>
      <c r="P649" s="128"/>
      <c r="Q649" s="128"/>
      <c r="R649" s="128"/>
      <c r="S649" s="128"/>
      <c r="T649" s="128"/>
    </row>
    <row r="650" spans="1:20" s="3" customFormat="1" ht="38.25" hidden="1" customHeight="1">
      <c r="A650" s="16" t="s">
        <v>38</v>
      </c>
      <c r="B650" s="49">
        <v>795</v>
      </c>
      <c r="C650" s="15" t="s">
        <v>161</v>
      </c>
      <c r="D650" s="15" t="s">
        <v>173</v>
      </c>
      <c r="E650" s="15" t="s">
        <v>534</v>
      </c>
      <c r="F650" s="15" t="s">
        <v>39</v>
      </c>
      <c r="G650" s="74">
        <f>'прил 5,'!G1948</f>
        <v>0</v>
      </c>
      <c r="H650" s="25">
        <v>0</v>
      </c>
      <c r="I650" s="25">
        <v>0</v>
      </c>
      <c r="P650" s="128"/>
      <c r="Q650" s="128"/>
      <c r="R650" s="128"/>
      <c r="S650" s="128"/>
      <c r="T650" s="128"/>
    </row>
    <row r="651" spans="1:20" s="3" customFormat="1" ht="38.25" hidden="1" customHeight="1">
      <c r="A651" s="16" t="s">
        <v>761</v>
      </c>
      <c r="B651" s="49">
        <v>795</v>
      </c>
      <c r="C651" s="15" t="s">
        <v>161</v>
      </c>
      <c r="D651" s="15" t="s">
        <v>173</v>
      </c>
      <c r="E651" s="15" t="s">
        <v>760</v>
      </c>
      <c r="F651" s="15"/>
      <c r="G651" s="74">
        <f t="shared" ref="G651:I652" si="185">G652</f>
        <v>0</v>
      </c>
      <c r="H651" s="74">
        <f t="shared" si="185"/>
        <v>0</v>
      </c>
      <c r="I651" s="74">
        <f t="shared" si="185"/>
        <v>0</v>
      </c>
      <c r="P651" s="128"/>
      <c r="Q651" s="128"/>
      <c r="R651" s="128"/>
      <c r="S651" s="128"/>
      <c r="T651" s="128"/>
    </row>
    <row r="652" spans="1:20" s="3" customFormat="1" ht="38.25" hidden="1" customHeight="1">
      <c r="A652" s="16" t="s">
        <v>36</v>
      </c>
      <c r="B652" s="49">
        <v>795</v>
      </c>
      <c r="C652" s="15" t="s">
        <v>161</v>
      </c>
      <c r="D652" s="15" t="s">
        <v>173</v>
      </c>
      <c r="E652" s="15" t="s">
        <v>760</v>
      </c>
      <c r="F652" s="15" t="s">
        <v>37</v>
      </c>
      <c r="G652" s="74">
        <f t="shared" si="185"/>
        <v>0</v>
      </c>
      <c r="H652" s="74">
        <f t="shared" si="185"/>
        <v>0</v>
      </c>
      <c r="I652" s="74">
        <f t="shared" si="185"/>
        <v>0</v>
      </c>
      <c r="P652" s="128"/>
      <c r="Q652" s="128"/>
      <c r="R652" s="128"/>
      <c r="S652" s="128"/>
      <c r="T652" s="128"/>
    </row>
    <row r="653" spans="1:20" s="3" customFormat="1" ht="38.25" hidden="1" customHeight="1">
      <c r="A653" s="16" t="s">
        <v>38</v>
      </c>
      <c r="B653" s="49">
        <v>795</v>
      </c>
      <c r="C653" s="15" t="s">
        <v>161</v>
      </c>
      <c r="D653" s="15" t="s">
        <v>173</v>
      </c>
      <c r="E653" s="15" t="s">
        <v>760</v>
      </c>
      <c r="F653" s="15" t="s">
        <v>39</v>
      </c>
      <c r="G653" s="74">
        <f>'прил 5,'!G1951</f>
        <v>0</v>
      </c>
      <c r="H653" s="74"/>
      <c r="I653" s="74"/>
      <c r="P653" s="128"/>
      <c r="Q653" s="128"/>
      <c r="R653" s="128"/>
      <c r="S653" s="128"/>
      <c r="T653" s="128"/>
    </row>
    <row r="654" spans="1:20" s="3" customFormat="1" ht="41.25" customHeight="1">
      <c r="A654" s="16" t="s">
        <v>128</v>
      </c>
      <c r="B654" s="49">
        <v>795</v>
      </c>
      <c r="C654" s="15" t="s">
        <v>161</v>
      </c>
      <c r="D654" s="15" t="s">
        <v>173</v>
      </c>
      <c r="E654" s="15" t="s">
        <v>286</v>
      </c>
      <c r="F654" s="15"/>
      <c r="G654" s="74">
        <f>G656</f>
        <v>50000</v>
      </c>
      <c r="H654" s="102">
        <f>H656</f>
        <v>50000</v>
      </c>
      <c r="I654" s="102">
        <f>I656</f>
        <v>50000</v>
      </c>
      <c r="J654" s="128">
        <v>700000</v>
      </c>
      <c r="P654" s="128"/>
      <c r="Q654" s="128"/>
      <c r="R654" s="128"/>
      <c r="S654" s="128"/>
      <c r="T654" s="128"/>
    </row>
    <row r="655" spans="1:20" s="3" customFormat="1" ht="28.5" customHeight="1">
      <c r="A655" s="16" t="s">
        <v>36</v>
      </c>
      <c r="B655" s="49">
        <v>795</v>
      </c>
      <c r="C655" s="15" t="s">
        <v>161</v>
      </c>
      <c r="D655" s="15" t="s">
        <v>173</v>
      </c>
      <c r="E655" s="15" t="s">
        <v>286</v>
      </c>
      <c r="F655" s="15" t="s">
        <v>37</v>
      </c>
      <c r="G655" s="74">
        <f>G656</f>
        <v>50000</v>
      </c>
      <c r="H655" s="102">
        <f>H656</f>
        <v>50000</v>
      </c>
      <c r="I655" s="102">
        <f>I656</f>
        <v>50000</v>
      </c>
      <c r="J655" s="128">
        <v>30000</v>
      </c>
      <c r="P655" s="128"/>
      <c r="Q655" s="128"/>
      <c r="R655" s="128"/>
      <c r="S655" s="128"/>
      <c r="T655" s="128"/>
    </row>
    <row r="656" spans="1:20" s="3" customFormat="1" ht="29.25" customHeight="1">
      <c r="A656" s="16" t="s">
        <v>38</v>
      </c>
      <c r="B656" s="49">
        <v>795</v>
      </c>
      <c r="C656" s="15" t="s">
        <v>161</v>
      </c>
      <c r="D656" s="15" t="s">
        <v>173</v>
      </c>
      <c r="E656" s="15" t="s">
        <v>286</v>
      </c>
      <c r="F656" s="15" t="s">
        <v>39</v>
      </c>
      <c r="G656" s="74">
        <f>'прил 5,'!G1528</f>
        <v>50000</v>
      </c>
      <c r="H656" s="74">
        <f>'прил 5,'!H1528</f>
        <v>50000</v>
      </c>
      <c r="I656" s="74">
        <f>'прил 5,'!I1528</f>
        <v>50000</v>
      </c>
      <c r="J656" s="128">
        <f>SUM(J646:J655)</f>
        <v>1030000</v>
      </c>
      <c r="P656" s="128"/>
      <c r="Q656" s="128"/>
      <c r="R656" s="128"/>
      <c r="S656" s="128"/>
      <c r="T656" s="128"/>
    </row>
    <row r="657" spans="1:20" s="3" customFormat="1" ht="38.25" customHeight="1">
      <c r="A657" s="16" t="s">
        <v>489</v>
      </c>
      <c r="B657" s="49">
        <v>795</v>
      </c>
      <c r="C657" s="15" t="s">
        <v>161</v>
      </c>
      <c r="D657" s="15" t="s">
        <v>173</v>
      </c>
      <c r="E657" s="15" t="s">
        <v>377</v>
      </c>
      <c r="F657" s="15"/>
      <c r="G657" s="74">
        <f>G659</f>
        <v>500000</v>
      </c>
      <c r="H657" s="102">
        <f>H659</f>
        <v>500000</v>
      </c>
      <c r="I657" s="102">
        <f>I659</f>
        <v>500000</v>
      </c>
      <c r="J657" s="128"/>
      <c r="P657" s="128"/>
      <c r="Q657" s="128"/>
      <c r="R657" s="128"/>
      <c r="S657" s="128"/>
      <c r="T657" s="128"/>
    </row>
    <row r="658" spans="1:20" s="3" customFormat="1" ht="38.25" hidden="1" customHeight="1">
      <c r="A658" s="16"/>
      <c r="B658" s="49"/>
      <c r="C658" s="15"/>
      <c r="D658" s="15"/>
      <c r="E658" s="15"/>
      <c r="F658" s="15"/>
      <c r="G658" s="74"/>
      <c r="H658" s="102"/>
      <c r="I658" s="102"/>
      <c r="J658" s="128"/>
      <c r="P658" s="128"/>
      <c r="Q658" s="128"/>
      <c r="R658" s="128"/>
      <c r="S658" s="128"/>
      <c r="T658" s="128"/>
    </row>
    <row r="659" spans="1:20" s="3" customFormat="1" ht="38.25" customHeight="1">
      <c r="A659" s="16" t="s">
        <v>36</v>
      </c>
      <c r="B659" s="49">
        <v>795</v>
      </c>
      <c r="C659" s="15" t="s">
        <v>161</v>
      </c>
      <c r="D659" s="15" t="s">
        <v>173</v>
      </c>
      <c r="E659" s="15" t="s">
        <v>377</v>
      </c>
      <c r="F659" s="15" t="s">
        <v>37</v>
      </c>
      <c r="G659" s="74">
        <f>G660</f>
        <v>500000</v>
      </c>
      <c r="H659" s="102">
        <f>H660</f>
        <v>500000</v>
      </c>
      <c r="I659" s="102">
        <f>I660</f>
        <v>500000</v>
      </c>
      <c r="J659" s="128"/>
      <c r="P659" s="128"/>
      <c r="Q659" s="128"/>
      <c r="R659" s="128"/>
      <c r="S659" s="128"/>
      <c r="T659" s="128"/>
    </row>
    <row r="660" spans="1:20" s="3" customFormat="1" ht="38.25" customHeight="1">
      <c r="A660" s="16" t="s">
        <v>38</v>
      </c>
      <c r="B660" s="49">
        <v>795</v>
      </c>
      <c r="C660" s="15" t="s">
        <v>161</v>
      </c>
      <c r="D660" s="15" t="s">
        <v>173</v>
      </c>
      <c r="E660" s="15" t="s">
        <v>377</v>
      </c>
      <c r="F660" s="15" t="s">
        <v>39</v>
      </c>
      <c r="G660" s="74">
        <f>'прил 5,'!G1522</f>
        <v>500000</v>
      </c>
      <c r="H660" s="74">
        <f>'прил 5,'!H1522</f>
        <v>500000</v>
      </c>
      <c r="I660" s="74">
        <f>'прил 5,'!I1522</f>
        <v>500000</v>
      </c>
      <c r="J660" s="128"/>
      <c r="P660" s="128"/>
      <c r="Q660" s="128"/>
      <c r="R660" s="128"/>
      <c r="S660" s="128"/>
      <c r="T660" s="128"/>
    </row>
    <row r="661" spans="1:20" s="3" customFormat="1" ht="38.25" customHeight="1">
      <c r="A661" s="16" t="s">
        <v>380</v>
      </c>
      <c r="B661" s="49">
        <v>795</v>
      </c>
      <c r="C661" s="15" t="s">
        <v>161</v>
      </c>
      <c r="D661" s="15" t="s">
        <v>173</v>
      </c>
      <c r="E661" s="15" t="s">
        <v>378</v>
      </c>
      <c r="F661" s="15"/>
      <c r="G661" s="74">
        <f t="shared" ref="G661:I662" si="186">G662</f>
        <v>1000000</v>
      </c>
      <c r="H661" s="102">
        <f t="shared" si="186"/>
        <v>1000000</v>
      </c>
      <c r="I661" s="102">
        <f t="shared" si="186"/>
        <v>1000000</v>
      </c>
      <c r="J661" s="128"/>
      <c r="P661" s="128"/>
      <c r="Q661" s="128"/>
      <c r="R661" s="128"/>
      <c r="S661" s="128"/>
      <c r="T661" s="128"/>
    </row>
    <row r="662" spans="1:20" s="3" customFormat="1" ht="38.25" customHeight="1">
      <c r="A662" s="16" t="s">
        <v>36</v>
      </c>
      <c r="B662" s="49">
        <v>795</v>
      </c>
      <c r="C662" s="15" t="s">
        <v>161</v>
      </c>
      <c r="D662" s="15" t="s">
        <v>173</v>
      </c>
      <c r="E662" s="15" t="s">
        <v>378</v>
      </c>
      <c r="F662" s="15" t="s">
        <v>37</v>
      </c>
      <c r="G662" s="74">
        <f t="shared" si="186"/>
        <v>1000000</v>
      </c>
      <c r="H662" s="102">
        <f t="shared" si="186"/>
        <v>1000000</v>
      </c>
      <c r="I662" s="102">
        <f t="shared" si="186"/>
        <v>1000000</v>
      </c>
      <c r="J662" s="128"/>
      <c r="P662" s="128"/>
      <c r="Q662" s="128"/>
      <c r="R662" s="128"/>
      <c r="S662" s="128"/>
      <c r="T662" s="128"/>
    </row>
    <row r="663" spans="1:20" s="3" customFormat="1" ht="38.25" customHeight="1">
      <c r="A663" s="16" t="s">
        <v>38</v>
      </c>
      <c r="B663" s="49">
        <v>795</v>
      </c>
      <c r="C663" s="15" t="s">
        <v>161</v>
      </c>
      <c r="D663" s="15" t="s">
        <v>173</v>
      </c>
      <c r="E663" s="15" t="s">
        <v>378</v>
      </c>
      <c r="F663" s="15" t="s">
        <v>39</v>
      </c>
      <c r="G663" s="74">
        <f>'прил 5,'!G1525</f>
        <v>1000000</v>
      </c>
      <c r="H663" s="74">
        <f>'прил 5,'!H1525</f>
        <v>1000000</v>
      </c>
      <c r="I663" s="74">
        <f>'прил 5,'!I1525</f>
        <v>1000000</v>
      </c>
      <c r="J663" s="128"/>
      <c r="P663" s="128"/>
      <c r="Q663" s="128"/>
      <c r="R663" s="128"/>
      <c r="S663" s="128"/>
      <c r="T663" s="128"/>
    </row>
    <row r="664" spans="1:20" s="3" customFormat="1" ht="129.75" customHeight="1">
      <c r="A664" s="16" t="s">
        <v>1025</v>
      </c>
      <c r="B664" s="49">
        <v>793</v>
      </c>
      <c r="C664" s="15" t="s">
        <v>161</v>
      </c>
      <c r="D664" s="15" t="s">
        <v>173</v>
      </c>
      <c r="E664" s="15" t="s">
        <v>1024</v>
      </c>
      <c r="F664" s="15"/>
      <c r="G664" s="74">
        <f>G665</f>
        <v>0</v>
      </c>
      <c r="H664" s="74">
        <f t="shared" ref="H664:I665" si="187">H665</f>
        <v>0</v>
      </c>
      <c r="I664" s="74">
        <f t="shared" si="187"/>
        <v>0</v>
      </c>
      <c r="J664" s="210"/>
      <c r="K664" s="231"/>
      <c r="L664" s="231"/>
      <c r="M664" s="231"/>
      <c r="N664" s="231"/>
      <c r="O664" s="231"/>
      <c r="P664" s="231"/>
      <c r="Q664" s="231"/>
      <c r="R664" s="231"/>
    </row>
    <row r="665" spans="1:20" s="3" customFormat="1" ht="38.25" customHeight="1">
      <c r="A665" s="16" t="s">
        <v>36</v>
      </c>
      <c r="B665" s="49">
        <v>793</v>
      </c>
      <c r="C665" s="15" t="s">
        <v>161</v>
      </c>
      <c r="D665" s="15" t="s">
        <v>173</v>
      </c>
      <c r="E665" s="15" t="s">
        <v>1024</v>
      </c>
      <c r="F665" s="15" t="s">
        <v>157</v>
      </c>
      <c r="G665" s="74">
        <f>G666</f>
        <v>0</v>
      </c>
      <c r="H665" s="74">
        <f t="shared" si="187"/>
        <v>0</v>
      </c>
      <c r="I665" s="74">
        <f t="shared" si="187"/>
        <v>0</v>
      </c>
      <c r="J665" s="210"/>
      <c r="K665" s="231"/>
      <c r="L665" s="231"/>
      <c r="M665" s="231"/>
      <c r="N665" s="231"/>
      <c r="O665" s="231"/>
      <c r="P665" s="231"/>
      <c r="Q665" s="231"/>
      <c r="R665" s="231"/>
    </row>
    <row r="666" spans="1:20" s="3" customFormat="1" ht="38.25" customHeight="1">
      <c r="A666" s="16" t="s">
        <v>38</v>
      </c>
      <c r="B666" s="49">
        <v>793</v>
      </c>
      <c r="C666" s="15" t="s">
        <v>161</v>
      </c>
      <c r="D666" s="15" t="s">
        <v>173</v>
      </c>
      <c r="E666" s="15" t="s">
        <v>1024</v>
      </c>
      <c r="F666" s="15" t="s">
        <v>179</v>
      </c>
      <c r="G666" s="74"/>
      <c r="H666" s="74"/>
      <c r="I666" s="74"/>
      <c r="J666" s="209"/>
      <c r="K666" s="231"/>
      <c r="L666" s="231"/>
      <c r="M666" s="231"/>
      <c r="N666" s="231"/>
      <c r="O666" s="231"/>
      <c r="P666" s="231"/>
      <c r="Q666" s="231"/>
      <c r="R666" s="231"/>
    </row>
    <row r="667" spans="1:20" s="3" customFormat="1" ht="38.25" customHeight="1">
      <c r="A667" s="16" t="s">
        <v>533</v>
      </c>
      <c r="B667" s="49">
        <v>795</v>
      </c>
      <c r="C667" s="15" t="s">
        <v>161</v>
      </c>
      <c r="D667" s="15" t="s">
        <v>173</v>
      </c>
      <c r="E667" s="15" t="s">
        <v>534</v>
      </c>
      <c r="F667" s="15"/>
      <c r="G667" s="74">
        <f>G668</f>
        <v>1528332.4</v>
      </c>
      <c r="H667" s="74">
        <f t="shared" ref="H667:I668" si="188">H668</f>
        <v>500000</v>
      </c>
      <c r="I667" s="74">
        <f t="shared" si="188"/>
        <v>500000</v>
      </c>
      <c r="J667" s="128"/>
      <c r="P667" s="128"/>
      <c r="Q667" s="128"/>
      <c r="R667" s="128"/>
      <c r="S667" s="128"/>
      <c r="T667" s="128"/>
    </row>
    <row r="668" spans="1:20" s="3" customFormat="1" ht="38.25" customHeight="1">
      <c r="A668" s="16" t="s">
        <v>36</v>
      </c>
      <c r="B668" s="49">
        <v>795</v>
      </c>
      <c r="C668" s="15" t="s">
        <v>161</v>
      </c>
      <c r="D668" s="15" t="s">
        <v>173</v>
      </c>
      <c r="E668" s="15" t="s">
        <v>534</v>
      </c>
      <c r="F668" s="15" t="s">
        <v>37</v>
      </c>
      <c r="G668" s="74">
        <f>G669</f>
        <v>1528332.4</v>
      </c>
      <c r="H668" s="74">
        <f t="shared" si="188"/>
        <v>500000</v>
      </c>
      <c r="I668" s="74">
        <f t="shared" si="188"/>
        <v>500000</v>
      </c>
      <c r="J668" s="128"/>
      <c r="P668" s="128"/>
      <c r="Q668" s="128"/>
      <c r="R668" s="128"/>
      <c r="S668" s="128"/>
      <c r="T668" s="128"/>
    </row>
    <row r="669" spans="1:20" s="3" customFormat="1" ht="38.25" customHeight="1">
      <c r="A669" s="16" t="s">
        <v>38</v>
      </c>
      <c r="B669" s="49">
        <v>795</v>
      </c>
      <c r="C669" s="15" t="s">
        <v>161</v>
      </c>
      <c r="D669" s="15" t="s">
        <v>173</v>
      </c>
      <c r="E669" s="15" t="s">
        <v>534</v>
      </c>
      <c r="F669" s="15" t="s">
        <v>39</v>
      </c>
      <c r="G669" s="74">
        <f>'прил 5,'!G1516+'прил 5,'!G2085</f>
        <v>1528332.4</v>
      </c>
      <c r="H669" s="74">
        <f>'прил 5,'!H1516</f>
        <v>500000</v>
      </c>
      <c r="I669" s="74">
        <f>'прил 5,'!I1516</f>
        <v>500000</v>
      </c>
      <c r="J669" s="128"/>
      <c r="P669" s="128"/>
      <c r="Q669" s="128"/>
      <c r="R669" s="128"/>
      <c r="S669" s="128"/>
      <c r="T669" s="128"/>
    </row>
    <row r="670" spans="1:20" s="3" customFormat="1" ht="38.25" hidden="1" customHeight="1">
      <c r="A670" s="16" t="s">
        <v>461</v>
      </c>
      <c r="B670" s="49">
        <v>795</v>
      </c>
      <c r="C670" s="15" t="s">
        <v>161</v>
      </c>
      <c r="D670" s="15" t="s">
        <v>173</v>
      </c>
      <c r="E670" s="15" t="s">
        <v>462</v>
      </c>
      <c r="F670" s="15"/>
      <c r="G670" s="74">
        <f>G671</f>
        <v>0</v>
      </c>
      <c r="H670" s="74">
        <f t="shared" ref="H670:I671" si="189">H671</f>
        <v>0</v>
      </c>
      <c r="I670" s="74">
        <f t="shared" si="189"/>
        <v>0</v>
      </c>
      <c r="J670" s="128"/>
      <c r="P670" s="128"/>
      <c r="Q670" s="128"/>
      <c r="R670" s="128"/>
      <c r="S670" s="128"/>
      <c r="T670" s="128"/>
    </row>
    <row r="671" spans="1:20" s="3" customFormat="1" ht="38.25" hidden="1" customHeight="1">
      <c r="A671" s="16" t="s">
        <v>36</v>
      </c>
      <c r="B671" s="49">
        <v>795</v>
      </c>
      <c r="C671" s="15" t="s">
        <v>161</v>
      </c>
      <c r="D671" s="15" t="s">
        <v>173</v>
      </c>
      <c r="E671" s="15" t="s">
        <v>462</v>
      </c>
      <c r="F671" s="15" t="s">
        <v>37</v>
      </c>
      <c r="G671" s="74">
        <f>G672</f>
        <v>0</v>
      </c>
      <c r="H671" s="74">
        <f t="shared" si="189"/>
        <v>0</v>
      </c>
      <c r="I671" s="74">
        <f t="shared" si="189"/>
        <v>0</v>
      </c>
      <c r="J671" s="128"/>
      <c r="P671" s="128"/>
      <c r="Q671" s="128"/>
      <c r="R671" s="128"/>
      <c r="S671" s="128"/>
      <c r="T671" s="128"/>
    </row>
    <row r="672" spans="1:20" s="3" customFormat="1" ht="38.25" hidden="1" customHeight="1">
      <c r="A672" s="16" t="s">
        <v>38</v>
      </c>
      <c r="B672" s="49">
        <v>795</v>
      </c>
      <c r="C672" s="15" t="s">
        <v>161</v>
      </c>
      <c r="D672" s="15" t="s">
        <v>173</v>
      </c>
      <c r="E672" s="15" t="s">
        <v>462</v>
      </c>
      <c r="F672" s="15" t="s">
        <v>39</v>
      </c>
      <c r="G672" s="74">
        <f>'прил 5,'!G1973</f>
        <v>0</v>
      </c>
      <c r="H672" s="74">
        <f>'прил 5,'!H1978</f>
        <v>0</v>
      </c>
      <c r="I672" s="74">
        <f>'прил 5,'!I1978</f>
        <v>0</v>
      </c>
      <c r="J672" s="128"/>
      <c r="P672" s="128"/>
      <c r="Q672" s="128"/>
      <c r="R672" s="128"/>
      <c r="S672" s="128"/>
      <c r="T672" s="128"/>
    </row>
    <row r="673" spans="1:20" s="3" customFormat="1" ht="38.25" hidden="1" customHeight="1">
      <c r="A673" s="16" t="s">
        <v>533</v>
      </c>
      <c r="B673" s="49">
        <v>795</v>
      </c>
      <c r="C673" s="15" t="s">
        <v>161</v>
      </c>
      <c r="D673" s="15" t="s">
        <v>173</v>
      </c>
      <c r="E673" s="15" t="s">
        <v>562</v>
      </c>
      <c r="F673" s="15"/>
      <c r="G673" s="74">
        <f>G674+G676</f>
        <v>0</v>
      </c>
      <c r="H673" s="74">
        <f t="shared" ref="H673:I674" si="190">H674</f>
        <v>0</v>
      </c>
      <c r="I673" s="74">
        <f t="shared" si="190"/>
        <v>0</v>
      </c>
      <c r="P673" s="128"/>
      <c r="Q673" s="128"/>
      <c r="R673" s="128"/>
      <c r="S673" s="128"/>
      <c r="T673" s="128"/>
    </row>
    <row r="674" spans="1:20" s="3" customFormat="1" ht="38.25" hidden="1" customHeight="1">
      <c r="A674" s="16" t="s">
        <v>36</v>
      </c>
      <c r="B674" s="49">
        <v>795</v>
      </c>
      <c r="C674" s="15" t="s">
        <v>161</v>
      </c>
      <c r="D674" s="15" t="s">
        <v>173</v>
      </c>
      <c r="E674" s="15" t="s">
        <v>562</v>
      </c>
      <c r="F674" s="15" t="s">
        <v>37</v>
      </c>
      <c r="G674" s="74">
        <f>G675</f>
        <v>0</v>
      </c>
      <c r="H674" s="74">
        <f t="shared" si="190"/>
        <v>0</v>
      </c>
      <c r="I674" s="74">
        <f t="shared" si="190"/>
        <v>0</v>
      </c>
      <c r="P674" s="128"/>
      <c r="Q674" s="128"/>
      <c r="R674" s="128"/>
      <c r="S674" s="128"/>
      <c r="T674" s="128"/>
    </row>
    <row r="675" spans="1:20" s="3" customFormat="1" ht="38.25" hidden="1" customHeight="1">
      <c r="A675" s="16" t="s">
        <v>38</v>
      </c>
      <c r="B675" s="49">
        <v>795</v>
      </c>
      <c r="C675" s="15" t="s">
        <v>161</v>
      </c>
      <c r="D675" s="15" t="s">
        <v>173</v>
      </c>
      <c r="E675" s="15" t="s">
        <v>562</v>
      </c>
      <c r="F675" s="15" t="s">
        <v>39</v>
      </c>
      <c r="G675" s="74">
        <f>'прил 5,'!G1966</f>
        <v>0</v>
      </c>
      <c r="H675" s="74">
        <v>0</v>
      </c>
      <c r="I675" s="74">
        <v>0</v>
      </c>
      <c r="P675" s="128"/>
      <c r="Q675" s="128"/>
      <c r="R675" s="128"/>
      <c r="S675" s="128"/>
      <c r="T675" s="128"/>
    </row>
    <row r="676" spans="1:20" s="3" customFormat="1" ht="24.75" hidden="1" customHeight="1">
      <c r="A676" s="16" t="s">
        <v>156</v>
      </c>
      <c r="B676" s="49">
        <v>795</v>
      </c>
      <c r="C676" s="15" t="s">
        <v>161</v>
      </c>
      <c r="D676" s="15" t="s">
        <v>173</v>
      </c>
      <c r="E676" s="15" t="s">
        <v>562</v>
      </c>
      <c r="F676" s="15" t="s">
        <v>157</v>
      </c>
      <c r="G676" s="74">
        <f>G677</f>
        <v>0</v>
      </c>
      <c r="H676" s="74">
        <v>0</v>
      </c>
      <c r="I676" s="74">
        <v>0</v>
      </c>
      <c r="P676" s="128"/>
      <c r="Q676" s="128"/>
      <c r="R676" s="128"/>
      <c r="S676" s="128"/>
      <c r="T676" s="128"/>
    </row>
    <row r="677" spans="1:20" s="3" customFormat="1" ht="21.75" hidden="1" customHeight="1">
      <c r="A677" s="16" t="s">
        <v>170</v>
      </c>
      <c r="B677" s="49">
        <v>795</v>
      </c>
      <c r="C677" s="15" t="s">
        <v>161</v>
      </c>
      <c r="D677" s="15" t="s">
        <v>173</v>
      </c>
      <c r="E677" s="15" t="s">
        <v>562</v>
      </c>
      <c r="F677" s="15" t="s">
        <v>171</v>
      </c>
      <c r="G677" s="74">
        <f>'прил 5,'!G1968</f>
        <v>0</v>
      </c>
      <c r="H677" s="74">
        <v>0</v>
      </c>
      <c r="I677" s="74">
        <v>0</v>
      </c>
      <c r="P677" s="128"/>
      <c r="Q677" s="128"/>
      <c r="R677" s="128"/>
      <c r="S677" s="128"/>
      <c r="T677" s="128"/>
    </row>
    <row r="678" spans="1:20" s="3" customFormat="1" ht="38.25" hidden="1" customHeight="1">
      <c r="A678" s="16" t="s">
        <v>564</v>
      </c>
      <c r="B678" s="49">
        <v>795</v>
      </c>
      <c r="C678" s="15" t="s">
        <v>161</v>
      </c>
      <c r="D678" s="15" t="s">
        <v>173</v>
      </c>
      <c r="E678" s="15" t="s">
        <v>563</v>
      </c>
      <c r="F678" s="15"/>
      <c r="G678" s="74">
        <f>G679</f>
        <v>0</v>
      </c>
      <c r="H678" s="74">
        <f t="shared" ref="H678:I679" si="191">H679</f>
        <v>0</v>
      </c>
      <c r="I678" s="74">
        <f t="shared" si="191"/>
        <v>0</v>
      </c>
      <c r="P678" s="128"/>
      <c r="Q678" s="128"/>
      <c r="R678" s="128"/>
      <c r="S678" s="128"/>
      <c r="T678" s="128"/>
    </row>
    <row r="679" spans="1:20" s="3" customFormat="1" ht="38.25" hidden="1" customHeight="1">
      <c r="A679" s="16" t="s">
        <v>36</v>
      </c>
      <c r="B679" s="49">
        <v>795</v>
      </c>
      <c r="C679" s="15" t="s">
        <v>161</v>
      </c>
      <c r="D679" s="15" t="s">
        <v>173</v>
      </c>
      <c r="E679" s="15" t="s">
        <v>563</v>
      </c>
      <c r="F679" s="15" t="s">
        <v>37</v>
      </c>
      <c r="G679" s="74">
        <f>G680</f>
        <v>0</v>
      </c>
      <c r="H679" s="74">
        <f t="shared" si="191"/>
        <v>0</v>
      </c>
      <c r="I679" s="74">
        <f t="shared" si="191"/>
        <v>0</v>
      </c>
      <c r="P679" s="128"/>
      <c r="Q679" s="128"/>
      <c r="R679" s="128"/>
      <c r="S679" s="128"/>
      <c r="T679" s="128"/>
    </row>
    <row r="680" spans="1:20" s="3" customFormat="1" ht="38.25" hidden="1" customHeight="1">
      <c r="A680" s="16" t="s">
        <v>38</v>
      </c>
      <c r="B680" s="49">
        <v>795</v>
      </c>
      <c r="C680" s="15" t="s">
        <v>161</v>
      </c>
      <c r="D680" s="15" t="s">
        <v>173</v>
      </c>
      <c r="E680" s="15" t="s">
        <v>563</v>
      </c>
      <c r="F680" s="15" t="s">
        <v>39</v>
      </c>
      <c r="G680" s="74">
        <f>'прил 5,'!G1971</f>
        <v>0</v>
      </c>
      <c r="H680" s="74">
        <v>0</v>
      </c>
      <c r="I680" s="74">
        <v>0</v>
      </c>
      <c r="P680" s="128"/>
      <c r="Q680" s="128"/>
      <c r="R680" s="128"/>
      <c r="S680" s="128"/>
      <c r="T680" s="128"/>
    </row>
    <row r="681" spans="1:20" s="3" customFormat="1" ht="38.25" hidden="1" customHeight="1">
      <c r="A681" s="16" t="s">
        <v>561</v>
      </c>
      <c r="B681" s="49">
        <v>795</v>
      </c>
      <c r="C681" s="15" t="s">
        <v>161</v>
      </c>
      <c r="D681" s="15" t="s">
        <v>173</v>
      </c>
      <c r="E681" s="15" t="s">
        <v>560</v>
      </c>
      <c r="F681" s="15"/>
      <c r="G681" s="74">
        <f>G682</f>
        <v>0</v>
      </c>
      <c r="H681" s="74">
        <f t="shared" ref="H681:I682" si="192">H682</f>
        <v>0</v>
      </c>
      <c r="I681" s="74">
        <f t="shared" si="192"/>
        <v>0</v>
      </c>
      <c r="P681" s="128"/>
      <c r="Q681" s="128"/>
      <c r="R681" s="128"/>
      <c r="S681" s="128"/>
      <c r="T681" s="128"/>
    </row>
    <row r="682" spans="1:20" s="3" customFormat="1" ht="38.25" hidden="1" customHeight="1">
      <c r="A682" s="16" t="s">
        <v>36</v>
      </c>
      <c r="B682" s="49">
        <v>795</v>
      </c>
      <c r="C682" s="15" t="s">
        <v>161</v>
      </c>
      <c r="D682" s="15" t="s">
        <v>173</v>
      </c>
      <c r="E682" s="15" t="s">
        <v>560</v>
      </c>
      <c r="F682" s="15" t="s">
        <v>37</v>
      </c>
      <c r="G682" s="74">
        <f>G683</f>
        <v>0</v>
      </c>
      <c r="H682" s="74">
        <f t="shared" si="192"/>
        <v>0</v>
      </c>
      <c r="I682" s="74">
        <f t="shared" si="192"/>
        <v>0</v>
      </c>
      <c r="P682" s="128"/>
      <c r="Q682" s="128"/>
      <c r="R682" s="128"/>
      <c r="S682" s="128"/>
      <c r="T682" s="128"/>
    </row>
    <row r="683" spans="1:20" s="3" customFormat="1" ht="38.25" hidden="1" customHeight="1">
      <c r="A683" s="16" t="s">
        <v>38</v>
      </c>
      <c r="B683" s="49">
        <v>795</v>
      </c>
      <c r="C683" s="15" t="s">
        <v>161</v>
      </c>
      <c r="D683" s="15" t="s">
        <v>173</v>
      </c>
      <c r="E683" s="15" t="s">
        <v>560</v>
      </c>
      <c r="F683" s="15" t="s">
        <v>39</v>
      </c>
      <c r="G683" s="74">
        <f>'прил 5,'!G1977</f>
        <v>0</v>
      </c>
      <c r="H683" s="74">
        <v>0</v>
      </c>
      <c r="I683" s="74">
        <v>0</v>
      </c>
      <c r="P683" s="128"/>
      <c r="Q683" s="128"/>
      <c r="R683" s="128"/>
      <c r="S683" s="128"/>
      <c r="T683" s="128"/>
    </row>
    <row r="684" spans="1:20" s="3" customFormat="1" ht="38.25" hidden="1" customHeight="1">
      <c r="A684" s="16" t="s">
        <v>559</v>
      </c>
      <c r="B684" s="49">
        <v>795</v>
      </c>
      <c r="C684" s="15" t="s">
        <v>161</v>
      </c>
      <c r="D684" s="15" t="s">
        <v>173</v>
      </c>
      <c r="E684" s="15" t="s">
        <v>558</v>
      </c>
      <c r="F684" s="15"/>
      <c r="G684" s="74">
        <f>G685</f>
        <v>0</v>
      </c>
      <c r="H684" s="74">
        <f t="shared" ref="H684:I685" si="193">H685</f>
        <v>0</v>
      </c>
      <c r="I684" s="74">
        <f t="shared" si="193"/>
        <v>0</v>
      </c>
      <c r="P684" s="128"/>
      <c r="Q684" s="128"/>
      <c r="R684" s="128"/>
      <c r="S684" s="128"/>
      <c r="T684" s="128"/>
    </row>
    <row r="685" spans="1:20" s="3" customFormat="1" ht="38.25" hidden="1" customHeight="1">
      <c r="A685" s="16" t="s">
        <v>36</v>
      </c>
      <c r="B685" s="49">
        <v>795</v>
      </c>
      <c r="C685" s="15" t="s">
        <v>161</v>
      </c>
      <c r="D685" s="15" t="s">
        <v>173</v>
      </c>
      <c r="E685" s="15" t="s">
        <v>558</v>
      </c>
      <c r="F685" s="15" t="s">
        <v>37</v>
      </c>
      <c r="G685" s="74">
        <f>G686</f>
        <v>0</v>
      </c>
      <c r="H685" s="74">
        <f t="shared" si="193"/>
        <v>0</v>
      </c>
      <c r="I685" s="74">
        <f t="shared" si="193"/>
        <v>0</v>
      </c>
      <c r="P685" s="128"/>
      <c r="Q685" s="128"/>
      <c r="R685" s="128"/>
      <c r="S685" s="128"/>
      <c r="T685" s="128"/>
    </row>
    <row r="686" spans="1:20" s="3" customFormat="1" ht="38.25" hidden="1" customHeight="1">
      <c r="A686" s="16" t="s">
        <v>38</v>
      </c>
      <c r="B686" s="49">
        <v>795</v>
      </c>
      <c r="C686" s="15" t="s">
        <v>161</v>
      </c>
      <c r="D686" s="15" t="s">
        <v>173</v>
      </c>
      <c r="E686" s="15" t="s">
        <v>558</v>
      </c>
      <c r="F686" s="15" t="s">
        <v>39</v>
      </c>
      <c r="G686" s="74">
        <f>'прил 5,'!G1980</f>
        <v>0</v>
      </c>
      <c r="H686" s="74">
        <v>0</v>
      </c>
      <c r="I686" s="74">
        <v>0</v>
      </c>
      <c r="P686" s="128"/>
      <c r="Q686" s="128"/>
      <c r="R686" s="128"/>
      <c r="S686" s="128"/>
      <c r="T686" s="128"/>
    </row>
    <row r="687" spans="1:20" s="3" customFormat="1" ht="38.25" hidden="1" customHeight="1">
      <c r="A687" s="16" t="s">
        <v>557</v>
      </c>
      <c r="B687" s="49">
        <v>795</v>
      </c>
      <c r="C687" s="15" t="s">
        <v>161</v>
      </c>
      <c r="D687" s="15" t="s">
        <v>173</v>
      </c>
      <c r="E687" s="15" t="s">
        <v>556</v>
      </c>
      <c r="F687" s="15"/>
      <c r="G687" s="74">
        <f>G688</f>
        <v>0</v>
      </c>
      <c r="H687" s="74">
        <f t="shared" ref="H687:I687" si="194">H688</f>
        <v>0</v>
      </c>
      <c r="I687" s="74">
        <f t="shared" si="194"/>
        <v>0</v>
      </c>
      <c r="P687" s="128"/>
      <c r="Q687" s="128"/>
      <c r="R687" s="128"/>
      <c r="S687" s="128"/>
      <c r="T687" s="128"/>
    </row>
    <row r="688" spans="1:20" s="3" customFormat="1" ht="23.25" hidden="1" customHeight="1">
      <c r="A688" s="16" t="s">
        <v>156</v>
      </c>
      <c r="B688" s="49">
        <v>795</v>
      </c>
      <c r="C688" s="15" t="s">
        <v>161</v>
      </c>
      <c r="D688" s="15" t="s">
        <v>173</v>
      </c>
      <c r="E688" s="15" t="s">
        <v>556</v>
      </c>
      <c r="F688" s="15" t="s">
        <v>157</v>
      </c>
      <c r="G688" s="74">
        <f>G689</f>
        <v>0</v>
      </c>
      <c r="H688" s="74">
        <f t="shared" ref="H688:I688" si="195">H689</f>
        <v>0</v>
      </c>
      <c r="I688" s="74">
        <f t="shared" si="195"/>
        <v>0</v>
      </c>
      <c r="P688" s="128"/>
      <c r="Q688" s="128"/>
      <c r="R688" s="128"/>
      <c r="S688" s="128"/>
      <c r="T688" s="128"/>
    </row>
    <row r="689" spans="1:20" s="3" customFormat="1" ht="21.75" hidden="1" customHeight="1">
      <c r="A689" s="16" t="s">
        <v>170</v>
      </c>
      <c r="B689" s="49">
        <v>795</v>
      </c>
      <c r="C689" s="15" t="s">
        <v>161</v>
      </c>
      <c r="D689" s="15" t="s">
        <v>173</v>
      </c>
      <c r="E689" s="15" t="s">
        <v>556</v>
      </c>
      <c r="F689" s="15" t="s">
        <v>171</v>
      </c>
      <c r="G689" s="74"/>
      <c r="H689" s="74">
        <v>0</v>
      </c>
      <c r="I689" s="74">
        <v>0</v>
      </c>
      <c r="P689" s="128"/>
      <c r="Q689" s="128"/>
      <c r="R689" s="128"/>
      <c r="S689" s="128"/>
      <c r="T689" s="128"/>
    </row>
    <row r="690" spans="1:20" s="3" customFormat="1" ht="38.25" hidden="1" customHeight="1">
      <c r="A690" s="16" t="s">
        <v>555</v>
      </c>
      <c r="B690" s="49">
        <v>795</v>
      </c>
      <c r="C690" s="15" t="s">
        <v>161</v>
      </c>
      <c r="D690" s="15" t="s">
        <v>173</v>
      </c>
      <c r="E690" s="15" t="s">
        <v>554</v>
      </c>
      <c r="F690" s="15"/>
      <c r="G690" s="74">
        <f>G691+G693</f>
        <v>0</v>
      </c>
      <c r="H690" s="74">
        <f t="shared" ref="H690:I691" si="196">H691</f>
        <v>0</v>
      </c>
      <c r="I690" s="74">
        <f t="shared" si="196"/>
        <v>0</v>
      </c>
      <c r="P690" s="128"/>
      <c r="Q690" s="128"/>
      <c r="R690" s="128"/>
      <c r="S690" s="128"/>
      <c r="T690" s="128"/>
    </row>
    <row r="691" spans="1:20" s="3" customFormat="1" ht="38.25" hidden="1" customHeight="1">
      <c r="A691" s="16" t="s">
        <v>36</v>
      </c>
      <c r="B691" s="49">
        <v>795</v>
      </c>
      <c r="C691" s="15" t="s">
        <v>161</v>
      </c>
      <c r="D691" s="15" t="s">
        <v>173</v>
      </c>
      <c r="E691" s="15" t="s">
        <v>554</v>
      </c>
      <c r="F691" s="15" t="s">
        <v>37</v>
      </c>
      <c r="G691" s="74">
        <f>G692</f>
        <v>0</v>
      </c>
      <c r="H691" s="74">
        <f t="shared" si="196"/>
        <v>0</v>
      </c>
      <c r="I691" s="74">
        <f t="shared" si="196"/>
        <v>0</v>
      </c>
      <c r="P691" s="128"/>
      <c r="Q691" s="128"/>
      <c r="R691" s="128"/>
      <c r="S691" s="128"/>
      <c r="T691" s="128"/>
    </row>
    <row r="692" spans="1:20" s="3" customFormat="1" ht="38.25" hidden="1" customHeight="1">
      <c r="A692" s="16" t="s">
        <v>38</v>
      </c>
      <c r="B692" s="49">
        <v>795</v>
      </c>
      <c r="C692" s="15" t="s">
        <v>161</v>
      </c>
      <c r="D692" s="15" t="s">
        <v>173</v>
      </c>
      <c r="E692" s="15" t="s">
        <v>554</v>
      </c>
      <c r="F692" s="15" t="s">
        <v>39</v>
      </c>
      <c r="G692" s="74"/>
      <c r="H692" s="74">
        <v>0</v>
      </c>
      <c r="I692" s="74">
        <v>0</v>
      </c>
      <c r="P692" s="128"/>
      <c r="Q692" s="128"/>
      <c r="R692" s="128"/>
      <c r="S692" s="128"/>
      <c r="T692" s="128"/>
    </row>
    <row r="693" spans="1:20" s="3" customFormat="1" ht="26.25" hidden="1" customHeight="1">
      <c r="A693" s="16" t="s">
        <v>156</v>
      </c>
      <c r="B693" s="49">
        <v>795</v>
      </c>
      <c r="C693" s="15" t="s">
        <v>161</v>
      </c>
      <c r="D693" s="15" t="s">
        <v>173</v>
      </c>
      <c r="E693" s="15" t="s">
        <v>554</v>
      </c>
      <c r="F693" s="15" t="s">
        <v>157</v>
      </c>
      <c r="G693" s="74">
        <f>G694</f>
        <v>0</v>
      </c>
      <c r="H693" s="74">
        <f t="shared" ref="H693:I693" si="197">H694</f>
        <v>0</v>
      </c>
      <c r="I693" s="74">
        <f t="shared" si="197"/>
        <v>0</v>
      </c>
      <c r="P693" s="128"/>
      <c r="Q693" s="128"/>
      <c r="R693" s="128"/>
      <c r="S693" s="128"/>
      <c r="T693" s="128"/>
    </row>
    <row r="694" spans="1:20" s="3" customFormat="1" ht="19.5" hidden="1" customHeight="1">
      <c r="A694" s="16" t="s">
        <v>170</v>
      </c>
      <c r="B694" s="49">
        <v>795</v>
      </c>
      <c r="C694" s="15" t="s">
        <v>161</v>
      </c>
      <c r="D694" s="15" t="s">
        <v>173</v>
      </c>
      <c r="E694" s="15" t="s">
        <v>554</v>
      </c>
      <c r="F694" s="15" t="s">
        <v>171</v>
      </c>
      <c r="G694" s="74">
        <f>'прил 5,'!G1986</f>
        <v>0</v>
      </c>
      <c r="H694" s="74">
        <v>0</v>
      </c>
      <c r="I694" s="74">
        <v>0</v>
      </c>
      <c r="P694" s="128"/>
      <c r="Q694" s="128"/>
      <c r="R694" s="128"/>
      <c r="S694" s="128"/>
      <c r="T694" s="128"/>
    </row>
    <row r="695" spans="1:20" s="3" customFormat="1" ht="38.25" hidden="1" customHeight="1">
      <c r="A695" s="16" t="s">
        <v>707</v>
      </c>
      <c r="B695" s="49">
        <v>795</v>
      </c>
      <c r="C695" s="15" t="s">
        <v>161</v>
      </c>
      <c r="D695" s="15" t="s">
        <v>173</v>
      </c>
      <c r="E695" s="15" t="s">
        <v>706</v>
      </c>
      <c r="F695" s="15"/>
      <c r="G695" s="74">
        <f>G696</f>
        <v>0</v>
      </c>
      <c r="H695" s="74">
        <f t="shared" ref="H695:I696" si="198">H696</f>
        <v>0</v>
      </c>
      <c r="I695" s="74">
        <f t="shared" si="198"/>
        <v>0</v>
      </c>
      <c r="P695" s="128"/>
      <c r="Q695" s="128"/>
      <c r="R695" s="128"/>
      <c r="S695" s="128"/>
      <c r="T695" s="128"/>
    </row>
    <row r="696" spans="1:20" s="3" customFormat="1" ht="38.25" hidden="1" customHeight="1">
      <c r="A696" s="16" t="s">
        <v>36</v>
      </c>
      <c r="B696" s="49">
        <v>795</v>
      </c>
      <c r="C696" s="15" t="s">
        <v>161</v>
      </c>
      <c r="D696" s="15" t="s">
        <v>173</v>
      </c>
      <c r="E696" s="15" t="s">
        <v>706</v>
      </c>
      <c r="F696" s="15" t="s">
        <v>37</v>
      </c>
      <c r="G696" s="74">
        <f>G697</f>
        <v>0</v>
      </c>
      <c r="H696" s="74">
        <f t="shared" si="198"/>
        <v>0</v>
      </c>
      <c r="I696" s="74">
        <f t="shared" si="198"/>
        <v>0</v>
      </c>
      <c r="P696" s="128"/>
      <c r="Q696" s="128"/>
      <c r="R696" s="128"/>
      <c r="S696" s="128"/>
      <c r="T696" s="128"/>
    </row>
    <row r="697" spans="1:20" s="3" customFormat="1" ht="38.25" hidden="1" customHeight="1">
      <c r="A697" s="16" t="s">
        <v>38</v>
      </c>
      <c r="B697" s="49">
        <v>795</v>
      </c>
      <c r="C697" s="15" t="s">
        <v>161</v>
      </c>
      <c r="D697" s="15" t="s">
        <v>173</v>
      </c>
      <c r="E697" s="15" t="s">
        <v>706</v>
      </c>
      <c r="F697" s="15" t="s">
        <v>39</v>
      </c>
      <c r="G697" s="74"/>
      <c r="H697" s="74"/>
      <c r="I697" s="74"/>
      <c r="P697" s="128"/>
      <c r="Q697" s="128"/>
      <c r="R697" s="128"/>
      <c r="S697" s="128"/>
      <c r="T697" s="128"/>
    </row>
    <row r="698" spans="1:20" s="3" customFormat="1" ht="63" hidden="1" customHeight="1">
      <c r="A698" s="16" t="s">
        <v>782</v>
      </c>
      <c r="B698" s="49">
        <v>795</v>
      </c>
      <c r="C698" s="15" t="s">
        <v>161</v>
      </c>
      <c r="D698" s="15" t="s">
        <v>173</v>
      </c>
      <c r="E698" s="15" t="s">
        <v>781</v>
      </c>
      <c r="F698" s="15"/>
      <c r="G698" s="74">
        <f>G699</f>
        <v>0</v>
      </c>
      <c r="H698" s="74">
        <f t="shared" ref="H698:I699" si="199">H699</f>
        <v>0</v>
      </c>
      <c r="I698" s="74">
        <f t="shared" si="199"/>
        <v>0</v>
      </c>
      <c r="P698" s="128"/>
      <c r="Q698" s="128"/>
      <c r="R698" s="128"/>
      <c r="S698" s="128"/>
      <c r="T698" s="128"/>
    </row>
    <row r="699" spans="1:20" s="3" customFormat="1" ht="38.25" hidden="1" customHeight="1">
      <c r="A699" s="16" t="s">
        <v>36</v>
      </c>
      <c r="B699" s="49">
        <v>795</v>
      </c>
      <c r="C699" s="15" t="s">
        <v>161</v>
      </c>
      <c r="D699" s="15" t="s">
        <v>173</v>
      </c>
      <c r="E699" s="15" t="s">
        <v>781</v>
      </c>
      <c r="F699" s="15" t="s">
        <v>37</v>
      </c>
      <c r="G699" s="74">
        <f>G700</f>
        <v>0</v>
      </c>
      <c r="H699" s="74">
        <f t="shared" si="199"/>
        <v>0</v>
      </c>
      <c r="I699" s="74">
        <f t="shared" si="199"/>
        <v>0</v>
      </c>
      <c r="P699" s="128"/>
      <c r="Q699" s="128"/>
      <c r="R699" s="128"/>
      <c r="S699" s="128"/>
      <c r="T699" s="128"/>
    </row>
    <row r="700" spans="1:20" s="3" customFormat="1" ht="38.25" hidden="1" customHeight="1">
      <c r="A700" s="16" t="s">
        <v>38</v>
      </c>
      <c r="B700" s="49">
        <v>795</v>
      </c>
      <c r="C700" s="15" t="s">
        <v>161</v>
      </c>
      <c r="D700" s="15" t="s">
        <v>173</v>
      </c>
      <c r="E700" s="15" t="s">
        <v>781</v>
      </c>
      <c r="F700" s="15" t="s">
        <v>39</v>
      </c>
      <c r="G700" s="74"/>
      <c r="H700" s="74"/>
      <c r="I700" s="74"/>
      <c r="P700" s="128"/>
      <c r="Q700" s="128"/>
      <c r="R700" s="128"/>
      <c r="S700" s="128"/>
      <c r="T700" s="128"/>
    </row>
    <row r="701" spans="1:20" s="3" customFormat="1" ht="129.75" customHeight="1">
      <c r="A701" s="16" t="s">
        <v>1025</v>
      </c>
      <c r="B701" s="49">
        <v>793</v>
      </c>
      <c r="C701" s="15" t="s">
        <v>161</v>
      </c>
      <c r="D701" s="15" t="s">
        <v>173</v>
      </c>
      <c r="E701" s="15" t="s">
        <v>1024</v>
      </c>
      <c r="F701" s="15"/>
      <c r="G701" s="74">
        <f>G702</f>
        <v>271777</v>
      </c>
      <c r="H701" s="74">
        <f t="shared" ref="H701:I702" si="200">H702</f>
        <v>0</v>
      </c>
      <c r="I701" s="74">
        <f t="shared" si="200"/>
        <v>0</v>
      </c>
      <c r="J701" s="210"/>
      <c r="K701" s="231"/>
      <c r="L701" s="231"/>
      <c r="M701" s="231"/>
      <c r="N701" s="231"/>
      <c r="O701" s="231"/>
      <c r="P701" s="231"/>
      <c r="Q701" s="231"/>
      <c r="R701" s="231"/>
    </row>
    <row r="702" spans="1:20" s="3" customFormat="1" ht="38.25" customHeight="1">
      <c r="A702" s="86" t="s">
        <v>63</v>
      </c>
      <c r="B702" s="49">
        <v>793</v>
      </c>
      <c r="C702" s="15" t="s">
        <v>161</v>
      </c>
      <c r="D702" s="15" t="s">
        <v>173</v>
      </c>
      <c r="E702" s="15" t="s">
        <v>1024</v>
      </c>
      <c r="F702" s="15" t="s">
        <v>64</v>
      </c>
      <c r="G702" s="74">
        <f>G703</f>
        <v>271777</v>
      </c>
      <c r="H702" s="74">
        <f t="shared" si="200"/>
        <v>0</v>
      </c>
      <c r="I702" s="74">
        <f t="shared" si="200"/>
        <v>0</v>
      </c>
      <c r="J702" s="210"/>
      <c r="K702" s="231"/>
      <c r="L702" s="231"/>
      <c r="M702" s="231"/>
      <c r="N702" s="231"/>
      <c r="O702" s="231"/>
      <c r="P702" s="231"/>
      <c r="Q702" s="231"/>
      <c r="R702" s="231"/>
    </row>
    <row r="703" spans="1:20" s="3" customFormat="1" ht="38.25" customHeight="1">
      <c r="A703" s="86" t="s">
        <v>180</v>
      </c>
      <c r="B703" s="49">
        <v>793</v>
      </c>
      <c r="C703" s="15" t="s">
        <v>161</v>
      </c>
      <c r="D703" s="15" t="s">
        <v>173</v>
      </c>
      <c r="E703" s="15" t="s">
        <v>1024</v>
      </c>
      <c r="F703" s="15" t="s">
        <v>181</v>
      </c>
      <c r="G703" s="74">
        <v>271777</v>
      </c>
      <c r="H703" s="74"/>
      <c r="I703" s="74"/>
      <c r="J703" s="209"/>
      <c r="K703" s="231"/>
      <c r="L703" s="231"/>
      <c r="M703" s="231"/>
      <c r="N703" s="231"/>
      <c r="O703" s="231"/>
      <c r="P703" s="231"/>
      <c r="Q703" s="231"/>
      <c r="R703" s="231"/>
    </row>
    <row r="704" spans="1:20" s="22" customFormat="1" ht="35.25" customHeight="1">
      <c r="A704" s="34" t="s">
        <v>488</v>
      </c>
      <c r="B704" s="35">
        <v>757</v>
      </c>
      <c r="C704" s="36" t="s">
        <v>26</v>
      </c>
      <c r="D704" s="36" t="s">
        <v>28</v>
      </c>
      <c r="E704" s="36" t="s">
        <v>193</v>
      </c>
      <c r="F704" s="36"/>
      <c r="G704" s="75">
        <f>G705+G708+G729+G732+G780+G783+G791+G797+G821+G828+G830+G833+G836+G848+G860+G839+G842+G877+G880+G893+G886+G794+G883+G806+G803+G809+G812++G896++G907+G815+G902+G910+G786+G735+G738+G741+G744+G747+G750+G753+G756+G759+G762+G777+G770+G765+G774++G901+G916+G711+G714+G889+G773+G818+G720+G723+G728</f>
        <v>180043945.07000002</v>
      </c>
      <c r="H704" s="75">
        <f>H705+H708+H729+H732+H780+H783+H791+H797+H821+H828+H830+H833+H836+H848+H860+H839+H842+H877+H880+H893+H886+H794+H883+H806+H803+H809+H812++H896++H907+H815+H902+H910+H786+H735+H738+H741+H744+H747+H750+H753+H756+H759+H762+H777+H770+H765+H774++H901+H916+H711+H714</f>
        <v>169455523.13000003</v>
      </c>
      <c r="I704" s="75">
        <f>I705+I708+I729+I732+I780+I783+I791+I797+I821+I828+I830+I833+I836+I848+I860+I839+I842+I877+I880+I893+I886+I794+I883+I806+I803+I809+I812++I896++I907+I815+I902+I910+I786+I735+I738+I741+I744+I747+I750+I753+I756+I759+I762+I777+I770+I765+I774++I901+I916+I711+I714</f>
        <v>164711120.11000001</v>
      </c>
      <c r="J704" s="21">
        <v>24472950</v>
      </c>
      <c r="P704" s="21"/>
      <c r="Q704" s="270"/>
      <c r="R704" s="21"/>
      <c r="S704" s="21"/>
      <c r="T704" s="21"/>
    </row>
    <row r="705" spans="1:20" ht="37.5" customHeight="1">
      <c r="A705" s="16" t="s">
        <v>436</v>
      </c>
      <c r="B705" s="14">
        <v>757</v>
      </c>
      <c r="C705" s="15" t="s">
        <v>44</v>
      </c>
      <c r="D705" s="15" t="s">
        <v>19</v>
      </c>
      <c r="E705" s="15" t="s">
        <v>408</v>
      </c>
      <c r="F705" s="15"/>
      <c r="G705" s="89">
        <f t="shared" ref="G705:I706" si="201">G706</f>
        <v>128051.19999999998</v>
      </c>
      <c r="H705" s="8">
        <f>H706</f>
        <v>100239.22</v>
      </c>
      <c r="I705" s="8">
        <f t="shared" si="201"/>
        <v>100239.22</v>
      </c>
      <c r="J705" s="2">
        <v>25800</v>
      </c>
      <c r="K705" s="2" t="e">
        <f>G705+G708+G729+G732+G780+G783+G791+G797+#REF!+G821+G828+G830+G833+G836+G848+G860</f>
        <v>#REF!</v>
      </c>
      <c r="Q705" s="205"/>
    </row>
    <row r="706" spans="1:20" ht="25.5">
      <c r="A706" s="16" t="s">
        <v>30</v>
      </c>
      <c r="B706" s="14">
        <v>757</v>
      </c>
      <c r="C706" s="15" t="s">
        <v>44</v>
      </c>
      <c r="D706" s="15" t="s">
        <v>19</v>
      </c>
      <c r="E706" s="15" t="s">
        <v>408</v>
      </c>
      <c r="F706" s="15" t="s">
        <v>31</v>
      </c>
      <c r="G706" s="89">
        <f t="shared" si="201"/>
        <v>128051.19999999998</v>
      </c>
      <c r="H706" s="8">
        <f t="shared" si="201"/>
        <v>100239.22</v>
      </c>
      <c r="I706" s="8">
        <f t="shared" si="201"/>
        <v>100239.22</v>
      </c>
      <c r="J706" s="2">
        <v>60633148</v>
      </c>
    </row>
    <row r="707" spans="1:20">
      <c r="A707" s="16" t="s">
        <v>32</v>
      </c>
      <c r="B707" s="14">
        <v>757</v>
      </c>
      <c r="C707" s="15" t="s">
        <v>44</v>
      </c>
      <c r="D707" s="15" t="s">
        <v>19</v>
      </c>
      <c r="E707" s="15" t="s">
        <v>408</v>
      </c>
      <c r="F707" s="15" t="s">
        <v>33</v>
      </c>
      <c r="G707" s="89">
        <f>'прил 5,'!G225</f>
        <v>128051.19999999998</v>
      </c>
      <c r="H707" s="8">
        <f>'прил 5,'!H225</f>
        <v>100239.22</v>
      </c>
      <c r="I707" s="8">
        <f>'прил 5,'!I225</f>
        <v>100239.22</v>
      </c>
      <c r="J707" s="2">
        <v>7498067</v>
      </c>
    </row>
    <row r="708" spans="1:20" ht="93" hidden="1" customHeight="1">
      <c r="A708" s="16" t="s">
        <v>272</v>
      </c>
      <c r="B708" s="14">
        <v>757</v>
      </c>
      <c r="C708" s="15" t="s">
        <v>26</v>
      </c>
      <c r="D708" s="15" t="s">
        <v>70</v>
      </c>
      <c r="E708" s="15" t="s">
        <v>593</v>
      </c>
      <c r="F708" s="15"/>
      <c r="G708" s="102">
        <f>G710</f>
        <v>0</v>
      </c>
      <c r="H708" s="8">
        <v>0</v>
      </c>
      <c r="I708" s="8">
        <v>0</v>
      </c>
      <c r="J708" s="1"/>
    </row>
    <row r="709" spans="1:20" ht="36" hidden="1" customHeight="1">
      <c r="A709" s="16" t="s">
        <v>30</v>
      </c>
      <c r="B709" s="14">
        <v>757</v>
      </c>
      <c r="C709" s="15" t="s">
        <v>26</v>
      </c>
      <c r="D709" s="15" t="s">
        <v>70</v>
      </c>
      <c r="E709" s="15" t="s">
        <v>593</v>
      </c>
      <c r="F709" s="15" t="s">
        <v>31</v>
      </c>
      <c r="G709" s="102">
        <f>G710</f>
        <v>0</v>
      </c>
      <c r="H709" s="8">
        <v>0</v>
      </c>
      <c r="I709" s="8">
        <v>0</v>
      </c>
      <c r="J709" s="1"/>
    </row>
    <row r="710" spans="1:20" ht="19.5" hidden="1" customHeight="1">
      <c r="A710" s="16" t="s">
        <v>32</v>
      </c>
      <c r="B710" s="14">
        <v>757</v>
      </c>
      <c r="C710" s="15" t="s">
        <v>26</v>
      </c>
      <c r="D710" s="15" t="s">
        <v>70</v>
      </c>
      <c r="E710" s="15" t="s">
        <v>593</v>
      </c>
      <c r="F710" s="15" t="s">
        <v>33</v>
      </c>
      <c r="G710" s="102">
        <f>'прил 5,'!G53</f>
        <v>0</v>
      </c>
      <c r="H710" s="8">
        <v>0</v>
      </c>
      <c r="I710" s="8">
        <v>0</v>
      </c>
      <c r="J710" s="1"/>
    </row>
    <row r="711" spans="1:20" ht="59.25" customHeight="1">
      <c r="A711" s="50" t="s">
        <v>940</v>
      </c>
      <c r="B711" s="15" t="s">
        <v>51</v>
      </c>
      <c r="C711" s="15" t="s">
        <v>44</v>
      </c>
      <c r="D711" s="15" t="s">
        <v>19</v>
      </c>
      <c r="E711" s="15" t="s">
        <v>939</v>
      </c>
      <c r="F711" s="15"/>
      <c r="G711" s="89">
        <f>G712</f>
        <v>519291.86</v>
      </c>
      <c r="H711" s="89">
        <f t="shared" ref="H711:I711" si="202">H712</f>
        <v>519291.86</v>
      </c>
      <c r="I711" s="89">
        <f t="shared" si="202"/>
        <v>519291.86</v>
      </c>
      <c r="J711" s="209"/>
      <c r="K711" s="218"/>
      <c r="L711" s="218"/>
      <c r="M711" s="218"/>
      <c r="N711" s="218"/>
      <c r="O711" s="218"/>
      <c r="P711" s="218"/>
      <c r="Q711" s="218"/>
      <c r="R711" s="218"/>
      <c r="S711" s="1"/>
      <c r="T711" s="1"/>
    </row>
    <row r="712" spans="1:20" ht="39.75" customHeight="1">
      <c r="A712" s="16" t="s">
        <v>30</v>
      </c>
      <c r="B712" s="15" t="s">
        <v>51</v>
      </c>
      <c r="C712" s="15" t="s">
        <v>44</v>
      </c>
      <c r="D712" s="15" t="s">
        <v>19</v>
      </c>
      <c r="E712" s="15" t="s">
        <v>939</v>
      </c>
      <c r="F712" s="15" t="s">
        <v>31</v>
      </c>
      <c r="G712" s="89">
        <f>G713</f>
        <v>519291.86</v>
      </c>
      <c r="H712" s="89">
        <f t="shared" ref="H712:I712" si="203">H713</f>
        <v>519291.86</v>
      </c>
      <c r="I712" s="89">
        <f t="shared" si="203"/>
        <v>519291.86</v>
      </c>
      <c r="J712" s="209"/>
      <c r="K712" s="218"/>
      <c r="L712" s="218"/>
      <c r="M712" s="218"/>
      <c r="N712" s="218"/>
      <c r="O712" s="218"/>
      <c r="P712" s="218"/>
      <c r="Q712" s="218"/>
      <c r="R712" s="218"/>
      <c r="S712" s="1"/>
      <c r="T712" s="1"/>
    </row>
    <row r="713" spans="1:20" ht="19.5" customHeight="1">
      <c r="A713" s="50" t="s">
        <v>32</v>
      </c>
      <c r="B713" s="15" t="s">
        <v>51</v>
      </c>
      <c r="C713" s="15" t="s">
        <v>44</v>
      </c>
      <c r="D713" s="15" t="s">
        <v>19</v>
      </c>
      <c r="E713" s="15" t="s">
        <v>939</v>
      </c>
      <c r="F713" s="15" t="s">
        <v>33</v>
      </c>
      <c r="G713" s="89">
        <v>519291.86</v>
      </c>
      <c r="H713" s="89">
        <v>519291.86</v>
      </c>
      <c r="I713" s="89">
        <v>519291.86</v>
      </c>
      <c r="J713" s="209"/>
      <c r="K713" s="218"/>
      <c r="L713" s="218"/>
      <c r="M713" s="218"/>
      <c r="N713" s="218"/>
      <c r="O713" s="218"/>
      <c r="P713" s="218"/>
      <c r="Q713" s="218"/>
      <c r="R713" s="218"/>
      <c r="S713" s="1"/>
      <c r="T713" s="1"/>
    </row>
    <row r="714" spans="1:20" ht="25.5" customHeight="1">
      <c r="A714" s="84" t="s">
        <v>938</v>
      </c>
      <c r="B714" s="14">
        <v>757</v>
      </c>
      <c r="C714" s="15" t="s">
        <v>44</v>
      </c>
      <c r="D714" s="15" t="s">
        <v>19</v>
      </c>
      <c r="E714" s="15" t="s">
        <v>937</v>
      </c>
      <c r="F714" s="14"/>
      <c r="G714" s="102">
        <f t="shared" ref="G714:I715" si="204">G715</f>
        <v>0</v>
      </c>
      <c r="H714" s="74">
        <f t="shared" si="204"/>
        <v>0</v>
      </c>
      <c r="I714" s="74">
        <f t="shared" si="204"/>
        <v>0</v>
      </c>
      <c r="J714" s="209"/>
      <c r="K714" s="218"/>
      <c r="L714" s="218"/>
      <c r="M714" s="218"/>
      <c r="N714" s="218"/>
      <c r="O714" s="218"/>
      <c r="P714" s="218"/>
      <c r="Q714" s="218"/>
      <c r="R714" s="218"/>
      <c r="S714" s="1"/>
      <c r="T714" s="1"/>
    </row>
    <row r="715" spans="1:20" ht="25.5">
      <c r="A715" s="16" t="s">
        <v>30</v>
      </c>
      <c r="B715" s="14">
        <v>757</v>
      </c>
      <c r="C715" s="15" t="s">
        <v>44</v>
      </c>
      <c r="D715" s="15" t="s">
        <v>19</v>
      </c>
      <c r="E715" s="15" t="s">
        <v>937</v>
      </c>
      <c r="F715" s="15" t="s">
        <v>31</v>
      </c>
      <c r="G715" s="110">
        <f t="shared" si="204"/>
        <v>0</v>
      </c>
      <c r="H715" s="25">
        <f t="shared" si="204"/>
        <v>0</v>
      </c>
      <c r="I715" s="25">
        <f t="shared" si="204"/>
        <v>0</v>
      </c>
      <c r="J715" s="211"/>
      <c r="K715" s="218"/>
      <c r="L715" s="218"/>
      <c r="M715" s="218"/>
      <c r="N715" s="218"/>
      <c r="O715" s="218"/>
      <c r="P715" s="218"/>
      <c r="Q715" s="218"/>
      <c r="R715" s="218"/>
      <c r="S715" s="1"/>
      <c r="T715" s="1"/>
    </row>
    <row r="716" spans="1:20">
      <c r="A716" s="16" t="s">
        <v>32</v>
      </c>
      <c r="B716" s="14">
        <v>757</v>
      </c>
      <c r="C716" s="15" t="s">
        <v>44</v>
      </c>
      <c r="D716" s="15" t="s">
        <v>19</v>
      </c>
      <c r="E716" s="15" t="s">
        <v>937</v>
      </c>
      <c r="F716" s="15" t="s">
        <v>33</v>
      </c>
      <c r="G716" s="110"/>
      <c r="H716" s="25">
        <v>0</v>
      </c>
      <c r="I716" s="25">
        <v>0</v>
      </c>
      <c r="J716" s="211"/>
      <c r="K716" s="218"/>
      <c r="L716" s="218"/>
      <c r="M716" s="218"/>
      <c r="N716" s="218"/>
      <c r="O716" s="218"/>
      <c r="P716" s="218"/>
      <c r="Q716" s="218"/>
      <c r="R716" s="218"/>
      <c r="S716" s="1"/>
      <c r="T716" s="1"/>
    </row>
    <row r="717" spans="1:20" ht="25.5" hidden="1" customHeight="1">
      <c r="A717" s="84" t="s">
        <v>938</v>
      </c>
      <c r="B717" s="14">
        <v>757</v>
      </c>
      <c r="C717" s="15" t="s">
        <v>44</v>
      </c>
      <c r="D717" s="15" t="s">
        <v>19</v>
      </c>
      <c r="E717" s="15" t="s">
        <v>937</v>
      </c>
      <c r="F717" s="14"/>
      <c r="G717" s="102">
        <f>G720+G723</f>
        <v>12000000</v>
      </c>
      <c r="H717" s="74">
        <f t="shared" ref="H717:I717" si="205">H718</f>
        <v>0</v>
      </c>
      <c r="I717" s="74">
        <f t="shared" si="205"/>
        <v>0</v>
      </c>
      <c r="J717" s="209"/>
      <c r="K717" s="218"/>
      <c r="L717" s="218"/>
      <c r="M717" s="218"/>
      <c r="N717" s="218"/>
      <c r="O717" s="218"/>
      <c r="P717" s="218"/>
      <c r="Q717" s="218"/>
      <c r="R717" s="218"/>
      <c r="S717" s="1"/>
      <c r="T717" s="1"/>
    </row>
    <row r="718" spans="1:20" ht="25.5" hidden="1">
      <c r="A718" s="16" t="s">
        <v>30</v>
      </c>
      <c r="B718" s="14">
        <v>757</v>
      </c>
      <c r="C718" s="15" t="s">
        <v>44</v>
      </c>
      <c r="D718" s="15" t="s">
        <v>19</v>
      </c>
      <c r="E718" s="15" t="s">
        <v>937</v>
      </c>
      <c r="F718" s="15" t="s">
        <v>31</v>
      </c>
      <c r="G718" s="110">
        <f>G719</f>
        <v>0</v>
      </c>
      <c r="H718" s="25">
        <f>H719</f>
        <v>0</v>
      </c>
      <c r="I718" s="25">
        <f>I719</f>
        <v>0</v>
      </c>
      <c r="J718" s="211"/>
      <c r="K718" s="218"/>
      <c r="L718" s="218"/>
      <c r="M718" s="218"/>
      <c r="N718" s="218"/>
      <c r="O718" s="218"/>
      <c r="P718" s="218"/>
      <c r="Q718" s="218"/>
      <c r="R718" s="218"/>
      <c r="S718" s="1"/>
      <c r="T718" s="1"/>
    </row>
    <row r="719" spans="1:20" hidden="1">
      <c r="A719" s="16" t="s">
        <v>32</v>
      </c>
      <c r="B719" s="14">
        <v>757</v>
      </c>
      <c r="C719" s="15" t="s">
        <v>44</v>
      </c>
      <c r="D719" s="15" t="s">
        <v>19</v>
      </c>
      <c r="E719" s="15" t="s">
        <v>937</v>
      </c>
      <c r="F719" s="15" t="s">
        <v>33</v>
      </c>
      <c r="G719" s="110"/>
      <c r="H719" s="25"/>
      <c r="I719" s="25"/>
      <c r="J719" s="211"/>
      <c r="K719" s="218"/>
      <c r="L719" s="218"/>
      <c r="M719" s="218"/>
      <c r="N719" s="218"/>
      <c r="O719" s="218"/>
      <c r="P719" s="218"/>
      <c r="Q719" s="218"/>
      <c r="R719" s="218"/>
      <c r="S719" s="1"/>
      <c r="T719" s="1"/>
    </row>
    <row r="720" spans="1:20" ht="25.5">
      <c r="A720" s="16" t="s">
        <v>985</v>
      </c>
      <c r="B720" s="14">
        <v>757</v>
      </c>
      <c r="C720" s="15" t="s">
        <v>44</v>
      </c>
      <c r="D720" s="15" t="s">
        <v>19</v>
      </c>
      <c r="E720" s="15" t="s">
        <v>984</v>
      </c>
      <c r="F720" s="15"/>
      <c r="G720" s="110">
        <f>G721</f>
        <v>2000000</v>
      </c>
      <c r="H720" s="110">
        <f t="shared" ref="H720:I720" si="206">H721</f>
        <v>0</v>
      </c>
      <c r="I720" s="110">
        <f t="shared" si="206"/>
        <v>0</v>
      </c>
      <c r="J720" s="211"/>
      <c r="K720" s="218"/>
      <c r="L720" s="218"/>
      <c r="M720" s="218"/>
      <c r="N720" s="218"/>
      <c r="O720" s="218"/>
      <c r="P720" s="218"/>
      <c r="Q720" s="218"/>
      <c r="R720" s="218"/>
      <c r="S720" s="1"/>
      <c r="T720" s="1"/>
    </row>
    <row r="721" spans="1:20" ht="25.5">
      <c r="A721" s="16" t="s">
        <v>30</v>
      </c>
      <c r="B721" s="14">
        <v>757</v>
      </c>
      <c r="C721" s="15" t="s">
        <v>44</v>
      </c>
      <c r="D721" s="15" t="s">
        <v>19</v>
      </c>
      <c r="E721" s="15" t="s">
        <v>984</v>
      </c>
      <c r="F721" s="15" t="s">
        <v>31</v>
      </c>
      <c r="G721" s="110">
        <f>G722</f>
        <v>2000000</v>
      </c>
      <c r="H721" s="25">
        <f>H722</f>
        <v>0</v>
      </c>
      <c r="I721" s="25">
        <f>I722</f>
        <v>0</v>
      </c>
      <c r="J721" s="211"/>
      <c r="K721" s="218"/>
      <c r="L721" s="218"/>
      <c r="M721" s="218"/>
      <c r="N721" s="218"/>
      <c r="O721" s="218"/>
      <c r="P721" s="218"/>
      <c r="Q721" s="218"/>
      <c r="R721" s="218"/>
      <c r="S721" s="1"/>
      <c r="T721" s="1"/>
    </row>
    <row r="722" spans="1:20">
      <c r="A722" s="16" t="s">
        <v>32</v>
      </c>
      <c r="B722" s="14">
        <v>757</v>
      </c>
      <c r="C722" s="15" t="s">
        <v>44</v>
      </c>
      <c r="D722" s="15" t="s">
        <v>19</v>
      </c>
      <c r="E722" s="15" t="s">
        <v>984</v>
      </c>
      <c r="F722" s="15" t="s">
        <v>33</v>
      </c>
      <c r="G722" s="110">
        <v>2000000</v>
      </c>
      <c r="H722" s="25">
        <v>0</v>
      </c>
      <c r="I722" s="25">
        <v>0</v>
      </c>
      <c r="J722" s="211"/>
      <c r="K722" s="218"/>
      <c r="L722" s="218"/>
      <c r="M722" s="218"/>
      <c r="N722" s="218"/>
      <c r="O722" s="218"/>
      <c r="P722" s="218"/>
      <c r="Q722" s="218"/>
      <c r="R722" s="218"/>
      <c r="S722" s="1"/>
      <c r="T722" s="1"/>
    </row>
    <row r="723" spans="1:20" ht="25.5">
      <c r="A723" s="16" t="s">
        <v>987</v>
      </c>
      <c r="B723" s="14">
        <v>757</v>
      </c>
      <c r="C723" s="15" t="s">
        <v>44</v>
      </c>
      <c r="D723" s="15" t="s">
        <v>19</v>
      </c>
      <c r="E723" s="15" t="s">
        <v>986</v>
      </c>
      <c r="F723" s="15"/>
      <c r="G723" s="110">
        <f>G724</f>
        <v>10000000</v>
      </c>
      <c r="H723" s="110">
        <f t="shared" ref="H723:I723" si="207">H724</f>
        <v>0</v>
      </c>
      <c r="I723" s="110">
        <f t="shared" si="207"/>
        <v>0</v>
      </c>
      <c r="J723" s="211"/>
      <c r="K723" s="218"/>
      <c r="L723" s="218"/>
      <c r="M723" s="218"/>
      <c r="N723" s="218"/>
      <c r="O723" s="218"/>
      <c r="P723" s="218"/>
      <c r="Q723" s="218"/>
      <c r="R723" s="218"/>
      <c r="S723" s="1"/>
      <c r="T723" s="1"/>
    </row>
    <row r="724" spans="1:20" ht="25.5">
      <c r="A724" s="16" t="s">
        <v>30</v>
      </c>
      <c r="B724" s="14">
        <v>757</v>
      </c>
      <c r="C724" s="15" t="s">
        <v>44</v>
      </c>
      <c r="D724" s="15" t="s">
        <v>19</v>
      </c>
      <c r="E724" s="15" t="s">
        <v>986</v>
      </c>
      <c r="F724" s="15" t="s">
        <v>31</v>
      </c>
      <c r="G724" s="110">
        <f>G725</f>
        <v>10000000</v>
      </c>
      <c r="H724" s="25">
        <f>H725</f>
        <v>0</v>
      </c>
      <c r="I724" s="25">
        <f>I725</f>
        <v>0</v>
      </c>
      <c r="J724" s="211"/>
      <c r="K724" s="218"/>
      <c r="L724" s="218"/>
      <c r="M724" s="218"/>
      <c r="N724" s="218"/>
      <c r="O724" s="218"/>
      <c r="P724" s="218"/>
      <c r="Q724" s="218"/>
      <c r="R724" s="218"/>
      <c r="S724" s="1"/>
      <c r="T724" s="1"/>
    </row>
    <row r="725" spans="1:20">
      <c r="A725" s="16" t="s">
        <v>32</v>
      </c>
      <c r="B725" s="14">
        <v>757</v>
      </c>
      <c r="C725" s="15" t="s">
        <v>44</v>
      </c>
      <c r="D725" s="15" t="s">
        <v>19</v>
      </c>
      <c r="E725" s="15" t="s">
        <v>986</v>
      </c>
      <c r="F725" s="15" t="s">
        <v>33</v>
      </c>
      <c r="G725" s="110">
        <v>10000000</v>
      </c>
      <c r="H725" s="25">
        <v>0</v>
      </c>
      <c r="I725" s="25">
        <v>0</v>
      </c>
      <c r="J725" s="211"/>
      <c r="K725" s="218"/>
      <c r="L725" s="218"/>
      <c r="M725" s="218"/>
      <c r="N725" s="218"/>
      <c r="O725" s="218"/>
      <c r="P725" s="218"/>
      <c r="Q725" s="218"/>
      <c r="R725" s="218"/>
      <c r="S725" s="1"/>
      <c r="T725" s="1"/>
    </row>
    <row r="726" spans="1:20" ht="79.5" customHeight="1">
      <c r="A726" s="16" t="s">
        <v>576</v>
      </c>
      <c r="B726" s="14">
        <v>757</v>
      </c>
      <c r="C726" s="15" t="s">
        <v>44</v>
      </c>
      <c r="D726" s="15" t="s">
        <v>19</v>
      </c>
      <c r="E726" s="15" t="s">
        <v>1022</v>
      </c>
      <c r="F726" s="15"/>
      <c r="G726" s="74">
        <f>G727</f>
        <v>684391.63</v>
      </c>
      <c r="H726" s="74">
        <f t="shared" ref="H726:I726" si="208">H727</f>
        <v>0</v>
      </c>
      <c r="I726" s="74">
        <f t="shared" si="208"/>
        <v>0</v>
      </c>
      <c r="J726" s="209"/>
      <c r="K726" s="218"/>
      <c r="L726" s="218"/>
      <c r="M726" s="218"/>
      <c r="N726" s="218"/>
      <c r="O726" s="218"/>
      <c r="P726" s="218"/>
      <c r="Q726" s="218"/>
      <c r="R726" s="218"/>
      <c r="S726" s="1"/>
      <c r="T726" s="1"/>
    </row>
    <row r="727" spans="1:20" ht="25.5">
      <c r="A727" s="16" t="s">
        <v>30</v>
      </c>
      <c r="B727" s="14">
        <v>757</v>
      </c>
      <c r="C727" s="15" t="s">
        <v>44</v>
      </c>
      <c r="D727" s="15" t="s">
        <v>19</v>
      </c>
      <c r="E727" s="15" t="s">
        <v>1022</v>
      </c>
      <c r="F727" s="15" t="s">
        <v>31</v>
      </c>
      <c r="G727" s="74">
        <f>G728</f>
        <v>684391.63</v>
      </c>
      <c r="H727" s="74">
        <f>H728</f>
        <v>0</v>
      </c>
      <c r="I727" s="74">
        <f>I728</f>
        <v>0</v>
      </c>
      <c r="J727" s="209"/>
      <c r="K727" s="218"/>
      <c r="L727" s="218"/>
      <c r="M727" s="218"/>
      <c r="N727" s="218"/>
      <c r="O727" s="218"/>
      <c r="P727" s="218"/>
      <c r="Q727" s="218"/>
      <c r="R727" s="218"/>
      <c r="S727" s="1"/>
      <c r="T727" s="1"/>
    </row>
    <row r="728" spans="1:20" ht="19.5" customHeight="1">
      <c r="A728" s="16" t="s">
        <v>32</v>
      </c>
      <c r="B728" s="14">
        <v>757</v>
      </c>
      <c r="C728" s="15" t="s">
        <v>44</v>
      </c>
      <c r="D728" s="15" t="s">
        <v>19</v>
      </c>
      <c r="E728" s="15" t="s">
        <v>1022</v>
      </c>
      <c r="F728" s="15" t="s">
        <v>33</v>
      </c>
      <c r="G728" s="74">
        <v>684391.63</v>
      </c>
      <c r="H728" s="74">
        <v>0</v>
      </c>
      <c r="I728" s="74">
        <v>0</v>
      </c>
      <c r="J728" s="209"/>
      <c r="K728" s="218"/>
      <c r="L728" s="218"/>
      <c r="M728" s="218"/>
      <c r="N728" s="218"/>
      <c r="O728" s="218"/>
      <c r="P728" s="218"/>
      <c r="Q728" s="218"/>
      <c r="R728" s="218"/>
      <c r="S728" s="1"/>
      <c r="T728" s="1"/>
    </row>
    <row r="729" spans="1:20" s="46" customFormat="1" ht="90.75" customHeight="1">
      <c r="A729" s="84" t="s">
        <v>373</v>
      </c>
      <c r="B729" s="14"/>
      <c r="C729" s="15"/>
      <c r="D729" s="15"/>
      <c r="E729" s="15" t="s">
        <v>666</v>
      </c>
      <c r="F729" s="15"/>
      <c r="G729" s="102">
        <f t="shared" ref="G729:I730" si="209">G730</f>
        <v>1180646</v>
      </c>
      <c r="H729" s="74">
        <f t="shared" si="209"/>
        <v>1157334.79</v>
      </c>
      <c r="I729" s="74">
        <f t="shared" si="209"/>
        <v>1157334.79</v>
      </c>
      <c r="J729" s="127">
        <v>37014758</v>
      </c>
      <c r="P729" s="127"/>
      <c r="Q729" s="127"/>
      <c r="R729" s="127"/>
      <c r="S729" s="127"/>
      <c r="T729" s="127"/>
    </row>
    <row r="730" spans="1:20" s="46" customFormat="1" ht="35.25" customHeight="1">
      <c r="A730" s="16" t="s">
        <v>30</v>
      </c>
      <c r="B730" s="14"/>
      <c r="C730" s="15"/>
      <c r="D730" s="15"/>
      <c r="E730" s="15" t="s">
        <v>666</v>
      </c>
      <c r="F730" s="15" t="s">
        <v>31</v>
      </c>
      <c r="G730" s="102">
        <f t="shared" si="209"/>
        <v>1180646</v>
      </c>
      <c r="H730" s="74">
        <f t="shared" si="209"/>
        <v>1157334.79</v>
      </c>
      <c r="I730" s="74">
        <f t="shared" si="209"/>
        <v>1157334.79</v>
      </c>
      <c r="J730" s="127">
        <v>1052448</v>
      </c>
      <c r="P730" s="127"/>
      <c r="Q730" s="127"/>
      <c r="R730" s="127"/>
      <c r="S730" s="127"/>
      <c r="T730" s="127"/>
    </row>
    <row r="731" spans="1:20" s="46" customFormat="1" ht="21" customHeight="1">
      <c r="A731" s="16" t="s">
        <v>32</v>
      </c>
      <c r="B731" s="14"/>
      <c r="C731" s="15"/>
      <c r="D731" s="15"/>
      <c r="E731" s="15" t="s">
        <v>666</v>
      </c>
      <c r="F731" s="15" t="s">
        <v>33</v>
      </c>
      <c r="G731" s="102">
        <f>'прил 5,'!G160</f>
        <v>1180646</v>
      </c>
      <c r="H731" s="74">
        <f>'прил 5,'!H160</f>
        <v>1157334.79</v>
      </c>
      <c r="I731" s="74">
        <f>'прил 5,'!I160</f>
        <v>1157334.79</v>
      </c>
      <c r="J731" s="127">
        <v>7890673</v>
      </c>
      <c r="P731" s="127"/>
      <c r="Q731" s="127"/>
      <c r="R731" s="127"/>
      <c r="S731" s="127"/>
      <c r="T731" s="127"/>
    </row>
    <row r="732" spans="1:20" ht="25.5">
      <c r="A732" s="16" t="s">
        <v>29</v>
      </c>
      <c r="B732" s="14">
        <v>757</v>
      </c>
      <c r="C732" s="15" t="s">
        <v>26</v>
      </c>
      <c r="D732" s="15" t="s">
        <v>28</v>
      </c>
      <c r="E732" s="15" t="s">
        <v>194</v>
      </c>
      <c r="F732" s="15"/>
      <c r="G732" s="102">
        <f>G733</f>
        <v>27496730.579999998</v>
      </c>
      <c r="H732" s="74">
        <f t="shared" ref="G732:I733" si="210">H733</f>
        <v>27590675.109999999</v>
      </c>
      <c r="I732" s="74">
        <f t="shared" si="210"/>
        <v>29065199.059999999</v>
      </c>
      <c r="J732" s="2">
        <v>435600</v>
      </c>
    </row>
    <row r="733" spans="1:20" ht="25.5">
      <c r="A733" s="16" t="s">
        <v>30</v>
      </c>
      <c r="B733" s="14">
        <v>757</v>
      </c>
      <c r="C733" s="15" t="s">
        <v>26</v>
      </c>
      <c r="D733" s="15" t="s">
        <v>28</v>
      </c>
      <c r="E733" s="15" t="s">
        <v>194</v>
      </c>
      <c r="F733" s="15" t="s">
        <v>31</v>
      </c>
      <c r="G733" s="102">
        <f t="shared" si="210"/>
        <v>27496730.579999998</v>
      </c>
      <c r="H733" s="74">
        <f t="shared" si="210"/>
        <v>27590675.109999999</v>
      </c>
      <c r="I733" s="74">
        <f t="shared" si="210"/>
        <v>29065199.059999999</v>
      </c>
      <c r="J733" s="2">
        <v>300</v>
      </c>
    </row>
    <row r="734" spans="1:20" ht="19.5" customHeight="1">
      <c r="A734" s="16" t="s">
        <v>32</v>
      </c>
      <c r="B734" s="14">
        <v>757</v>
      </c>
      <c r="C734" s="15" t="s">
        <v>26</v>
      </c>
      <c r="D734" s="15" t="s">
        <v>28</v>
      </c>
      <c r="E734" s="15" t="s">
        <v>194</v>
      </c>
      <c r="F734" s="15" t="s">
        <v>33</v>
      </c>
      <c r="G734" s="102">
        <f>'прил 5,'!G29</f>
        <v>27496730.579999998</v>
      </c>
      <c r="H734" s="74">
        <f>'прил 5,'!H29</f>
        <v>27590675.109999999</v>
      </c>
      <c r="I734" s="74">
        <f>'прил 5,'!I29</f>
        <v>29065199.059999999</v>
      </c>
      <c r="J734" s="2">
        <f>SUM(J704:J733)</f>
        <v>139023744</v>
      </c>
    </row>
    <row r="735" spans="1:20" ht="25.5">
      <c r="A735" s="16" t="s">
        <v>856</v>
      </c>
      <c r="B735" s="14">
        <v>757</v>
      </c>
      <c r="C735" s="15" t="s">
        <v>26</v>
      </c>
      <c r="D735" s="15" t="s">
        <v>70</v>
      </c>
      <c r="E735" s="15" t="s">
        <v>855</v>
      </c>
      <c r="F735" s="15"/>
      <c r="G735" s="74">
        <f>G736</f>
        <v>115000</v>
      </c>
      <c r="H735" s="74">
        <f t="shared" ref="H735:I735" si="211">H736</f>
        <v>115000</v>
      </c>
      <c r="I735" s="74">
        <f t="shared" si="211"/>
        <v>115000</v>
      </c>
      <c r="J735" s="1"/>
    </row>
    <row r="736" spans="1:20" ht="25.5">
      <c r="A736" s="16" t="s">
        <v>30</v>
      </c>
      <c r="B736" s="14">
        <v>757</v>
      </c>
      <c r="C736" s="15" t="s">
        <v>26</v>
      </c>
      <c r="D736" s="15" t="s">
        <v>70</v>
      </c>
      <c r="E736" s="15" t="s">
        <v>855</v>
      </c>
      <c r="F736" s="15" t="s">
        <v>31</v>
      </c>
      <c r="G736" s="74">
        <f>G737</f>
        <v>115000</v>
      </c>
      <c r="H736" s="74">
        <f>H737</f>
        <v>115000</v>
      </c>
      <c r="I736" s="74">
        <f>I737</f>
        <v>115000</v>
      </c>
      <c r="J736" s="1"/>
    </row>
    <row r="737" spans="1:10" ht="19.5" customHeight="1">
      <c r="A737" s="16" t="s">
        <v>32</v>
      </c>
      <c r="B737" s="14">
        <v>757</v>
      </c>
      <c r="C737" s="15" t="s">
        <v>26</v>
      </c>
      <c r="D737" s="15" t="s">
        <v>70</v>
      </c>
      <c r="E737" s="15" t="s">
        <v>855</v>
      </c>
      <c r="F737" s="15" t="s">
        <v>33</v>
      </c>
      <c r="G737" s="74">
        <f>'прил 5,'!G35+'прил 5,'!G269</f>
        <v>115000</v>
      </c>
      <c r="H737" s="74">
        <f>'прил 5,'!H35+'прил 5,'!H269</f>
        <v>115000</v>
      </c>
      <c r="I737" s="74">
        <f>'прил 5,'!I35+'прил 5,'!I269</f>
        <v>115000</v>
      </c>
      <c r="J737" s="1"/>
    </row>
    <row r="738" spans="1:10" ht="38.25">
      <c r="A738" s="16" t="s">
        <v>670</v>
      </c>
      <c r="B738" s="14">
        <v>757</v>
      </c>
      <c r="C738" s="15" t="s">
        <v>26</v>
      </c>
      <c r="D738" s="15" t="s">
        <v>70</v>
      </c>
      <c r="E738" s="15" t="s">
        <v>858</v>
      </c>
      <c r="F738" s="15"/>
      <c r="G738" s="74">
        <f>G739</f>
        <v>0</v>
      </c>
      <c r="H738" s="74">
        <f t="shared" ref="H738:I738" si="212">H739</f>
        <v>300000</v>
      </c>
      <c r="I738" s="74">
        <f t="shared" si="212"/>
        <v>0</v>
      </c>
      <c r="J738" s="1"/>
    </row>
    <row r="739" spans="1:10" ht="25.5">
      <c r="A739" s="16" t="s">
        <v>30</v>
      </c>
      <c r="B739" s="14">
        <v>757</v>
      </c>
      <c r="C739" s="15" t="s">
        <v>26</v>
      </c>
      <c r="D739" s="15" t="s">
        <v>70</v>
      </c>
      <c r="E739" s="15" t="s">
        <v>858</v>
      </c>
      <c r="F739" s="15" t="s">
        <v>31</v>
      </c>
      <c r="G739" s="74">
        <f>G740</f>
        <v>0</v>
      </c>
      <c r="H739" s="74">
        <f>H740</f>
        <v>300000</v>
      </c>
      <c r="I739" s="74">
        <f>I740</f>
        <v>0</v>
      </c>
      <c r="J739" s="1"/>
    </row>
    <row r="740" spans="1:10" ht="19.5" customHeight="1">
      <c r="A740" s="16" t="s">
        <v>32</v>
      </c>
      <c r="B740" s="14">
        <v>757</v>
      </c>
      <c r="C740" s="15" t="s">
        <v>26</v>
      </c>
      <c r="D740" s="15" t="s">
        <v>70</v>
      </c>
      <c r="E740" s="15" t="s">
        <v>858</v>
      </c>
      <c r="F740" s="15" t="s">
        <v>33</v>
      </c>
      <c r="G740" s="74">
        <v>0</v>
      </c>
      <c r="H740" s="74">
        <v>300000</v>
      </c>
      <c r="I740" s="74">
        <v>0</v>
      </c>
      <c r="J740" s="1"/>
    </row>
    <row r="741" spans="1:10" ht="25.5">
      <c r="A741" s="16" t="s">
        <v>859</v>
      </c>
      <c r="B741" s="14">
        <v>757</v>
      </c>
      <c r="C741" s="15" t="s">
        <v>26</v>
      </c>
      <c r="D741" s="15" t="s">
        <v>70</v>
      </c>
      <c r="E741" s="15" t="s">
        <v>872</v>
      </c>
      <c r="F741" s="15"/>
      <c r="G741" s="74">
        <f>G742</f>
        <v>605046.07999999996</v>
      </c>
      <c r="H741" s="74">
        <f t="shared" ref="H741:I741" si="213">H742</f>
        <v>822400</v>
      </c>
      <c r="I741" s="74">
        <f t="shared" si="213"/>
        <v>822400</v>
      </c>
      <c r="J741" s="1"/>
    </row>
    <row r="742" spans="1:10" ht="25.5">
      <c r="A742" s="16" t="s">
        <v>30</v>
      </c>
      <c r="B742" s="14">
        <v>757</v>
      </c>
      <c r="C742" s="15" t="s">
        <v>26</v>
      </c>
      <c r="D742" s="15" t="s">
        <v>70</v>
      </c>
      <c r="E742" s="15" t="s">
        <v>872</v>
      </c>
      <c r="F742" s="15" t="s">
        <v>31</v>
      </c>
      <c r="G742" s="74">
        <f>G743</f>
        <v>605046.07999999996</v>
      </c>
      <c r="H742" s="74">
        <f>H743</f>
        <v>822400</v>
      </c>
      <c r="I742" s="74">
        <f>I743</f>
        <v>822400</v>
      </c>
      <c r="J742" s="1"/>
    </row>
    <row r="743" spans="1:10" ht="19.5" customHeight="1">
      <c r="A743" s="16" t="s">
        <v>32</v>
      </c>
      <c r="B743" s="14">
        <v>757</v>
      </c>
      <c r="C743" s="15" t="s">
        <v>26</v>
      </c>
      <c r="D743" s="15" t="s">
        <v>70</v>
      </c>
      <c r="E743" s="15" t="s">
        <v>872</v>
      </c>
      <c r="F743" s="15" t="s">
        <v>33</v>
      </c>
      <c r="G743" s="74">
        <f>'прил 5,'!G38+'прил 5,'!G263</f>
        <v>605046.07999999996</v>
      </c>
      <c r="H743" s="74">
        <f>'прил 5,'!H38+'прил 5,'!H263</f>
        <v>822400</v>
      </c>
      <c r="I743" s="74">
        <f>'прил 5,'!I38+'прил 5,'!I263</f>
        <v>822400</v>
      </c>
      <c r="J743" s="1"/>
    </row>
    <row r="744" spans="1:10">
      <c r="A744" s="16" t="s">
        <v>861</v>
      </c>
      <c r="B744" s="14">
        <v>757</v>
      </c>
      <c r="C744" s="15" t="s">
        <v>44</v>
      </c>
      <c r="D744" s="15" t="s">
        <v>19</v>
      </c>
      <c r="E744" s="15" t="s">
        <v>860</v>
      </c>
      <c r="F744" s="15"/>
      <c r="G744" s="74">
        <f>G745</f>
        <v>439000</v>
      </c>
      <c r="H744" s="74">
        <f t="shared" ref="H744:I744" si="214">H745</f>
        <v>1314000</v>
      </c>
      <c r="I744" s="74">
        <f t="shared" si="214"/>
        <v>1395000</v>
      </c>
      <c r="J744" s="1"/>
    </row>
    <row r="745" spans="1:10" ht="25.5">
      <c r="A745" s="16" t="s">
        <v>30</v>
      </c>
      <c r="B745" s="14">
        <v>757</v>
      </c>
      <c r="C745" s="15" t="s">
        <v>44</v>
      </c>
      <c r="D745" s="15" t="s">
        <v>19</v>
      </c>
      <c r="E745" s="15" t="s">
        <v>860</v>
      </c>
      <c r="F745" s="15" t="s">
        <v>31</v>
      </c>
      <c r="G745" s="74">
        <f>G746</f>
        <v>439000</v>
      </c>
      <c r="H745" s="74">
        <f>H746</f>
        <v>1314000</v>
      </c>
      <c r="I745" s="74">
        <f>I746</f>
        <v>1395000</v>
      </c>
      <c r="J745" s="1"/>
    </row>
    <row r="746" spans="1:10" ht="19.5" customHeight="1">
      <c r="A746" s="16" t="s">
        <v>32</v>
      </c>
      <c r="B746" s="14">
        <v>757</v>
      </c>
      <c r="C746" s="15" t="s">
        <v>44</v>
      </c>
      <c r="D746" s="15" t="s">
        <v>19</v>
      </c>
      <c r="E746" s="15" t="s">
        <v>860</v>
      </c>
      <c r="F746" s="15" t="s">
        <v>33</v>
      </c>
      <c r="G746" s="74">
        <f>'прил 5,'!G266+'прил 5,'!G32</f>
        <v>439000</v>
      </c>
      <c r="H746" s="74">
        <f>'прил 5,'!H266+'прил 5,'!H32</f>
        <v>1314000</v>
      </c>
      <c r="I746" s="74">
        <f>'прил 5,'!I266+'прил 5,'!I32</f>
        <v>1395000</v>
      </c>
      <c r="J746" s="1"/>
    </row>
    <row r="747" spans="1:10" hidden="1">
      <c r="A747" s="16"/>
      <c r="B747" s="14"/>
      <c r="C747" s="15"/>
      <c r="D747" s="15"/>
      <c r="E747" s="15"/>
      <c r="F747" s="15"/>
      <c r="G747" s="74"/>
      <c r="H747" s="74"/>
      <c r="I747" s="74"/>
      <c r="J747" s="1"/>
    </row>
    <row r="748" spans="1:10" hidden="1">
      <c r="A748" s="16"/>
      <c r="B748" s="14"/>
      <c r="C748" s="15"/>
      <c r="D748" s="15"/>
      <c r="E748" s="15"/>
      <c r="F748" s="15"/>
      <c r="G748" s="74"/>
      <c r="H748" s="74"/>
      <c r="I748" s="74"/>
      <c r="J748" s="1"/>
    </row>
    <row r="749" spans="1:10" ht="19.5" hidden="1" customHeight="1">
      <c r="A749" s="16"/>
      <c r="B749" s="14"/>
      <c r="C749" s="15"/>
      <c r="D749" s="15"/>
      <c r="E749" s="15"/>
      <c r="F749" s="15"/>
      <c r="G749" s="74"/>
      <c r="H749" s="74"/>
      <c r="I749" s="74"/>
      <c r="J749" s="1"/>
    </row>
    <row r="750" spans="1:10" ht="38.25">
      <c r="A750" s="16" t="s">
        <v>863</v>
      </c>
      <c r="B750" s="14">
        <v>757</v>
      </c>
      <c r="C750" s="15" t="s">
        <v>44</v>
      </c>
      <c r="D750" s="15" t="s">
        <v>19</v>
      </c>
      <c r="E750" s="15" t="s">
        <v>862</v>
      </c>
      <c r="F750" s="15"/>
      <c r="G750" s="74">
        <f>G751</f>
        <v>210000</v>
      </c>
      <c r="H750" s="74">
        <f t="shared" ref="H750:I750" si="215">H751</f>
        <v>0</v>
      </c>
      <c r="I750" s="74">
        <f t="shared" si="215"/>
        <v>0</v>
      </c>
      <c r="J750" s="1"/>
    </row>
    <row r="751" spans="1:10" ht="25.5">
      <c r="A751" s="16" t="s">
        <v>30</v>
      </c>
      <c r="B751" s="14">
        <v>757</v>
      </c>
      <c r="C751" s="15" t="s">
        <v>44</v>
      </c>
      <c r="D751" s="15" t="s">
        <v>19</v>
      </c>
      <c r="E751" s="15" t="s">
        <v>862</v>
      </c>
      <c r="F751" s="15" t="s">
        <v>31</v>
      </c>
      <c r="G751" s="74">
        <f>G752</f>
        <v>210000</v>
      </c>
      <c r="H751" s="74">
        <f>H752</f>
        <v>0</v>
      </c>
      <c r="I751" s="74">
        <f>I752</f>
        <v>0</v>
      </c>
      <c r="J751" s="1"/>
    </row>
    <row r="752" spans="1:10" ht="19.5" customHeight="1">
      <c r="A752" s="16" t="s">
        <v>32</v>
      </c>
      <c r="B752" s="14">
        <v>757</v>
      </c>
      <c r="C752" s="15" t="s">
        <v>44</v>
      </c>
      <c r="D752" s="15" t="s">
        <v>19</v>
      </c>
      <c r="E752" s="15" t="s">
        <v>862</v>
      </c>
      <c r="F752" s="15" t="s">
        <v>33</v>
      </c>
      <c r="G752" s="74">
        <f>'прил 5,'!G272</f>
        <v>210000</v>
      </c>
      <c r="H752" s="74">
        <f>'прил 5,'!H272</f>
        <v>0</v>
      </c>
      <c r="I752" s="74">
        <f>'прил 5,'!I272</f>
        <v>0</v>
      </c>
      <c r="J752" s="1"/>
    </row>
    <row r="753" spans="1:10" ht="25.5">
      <c r="A753" s="16" t="s">
        <v>865</v>
      </c>
      <c r="B753" s="14">
        <v>757</v>
      </c>
      <c r="C753" s="15" t="s">
        <v>44</v>
      </c>
      <c r="D753" s="15" t="s">
        <v>19</v>
      </c>
      <c r="E753" s="15" t="s">
        <v>864</v>
      </c>
      <c r="F753" s="15"/>
      <c r="G753" s="74">
        <f>G754</f>
        <v>149125</v>
      </c>
      <c r="H753" s="74">
        <f t="shared" ref="H753:I753" si="216">H754</f>
        <v>0</v>
      </c>
      <c r="I753" s="74">
        <f t="shared" si="216"/>
        <v>0</v>
      </c>
      <c r="J753" s="1"/>
    </row>
    <row r="754" spans="1:10" ht="25.5">
      <c r="A754" s="16" t="s">
        <v>30</v>
      </c>
      <c r="B754" s="14">
        <v>757</v>
      </c>
      <c r="C754" s="15" t="s">
        <v>44</v>
      </c>
      <c r="D754" s="15" t="s">
        <v>19</v>
      </c>
      <c r="E754" s="15" t="s">
        <v>864</v>
      </c>
      <c r="F754" s="15" t="s">
        <v>31</v>
      </c>
      <c r="G754" s="74">
        <f>G755</f>
        <v>149125</v>
      </c>
      <c r="H754" s="74">
        <f>H755</f>
        <v>0</v>
      </c>
      <c r="I754" s="74">
        <f>I755</f>
        <v>0</v>
      </c>
      <c r="J754" s="1"/>
    </row>
    <row r="755" spans="1:10" ht="19.5" customHeight="1">
      <c r="A755" s="16" t="s">
        <v>32</v>
      </c>
      <c r="B755" s="14">
        <v>757</v>
      </c>
      <c r="C755" s="15" t="s">
        <v>44</v>
      </c>
      <c r="D755" s="15" t="s">
        <v>19</v>
      </c>
      <c r="E755" s="15" t="s">
        <v>864</v>
      </c>
      <c r="F755" s="15" t="s">
        <v>33</v>
      </c>
      <c r="G755" s="74">
        <v>149125</v>
      </c>
      <c r="H755" s="74">
        <v>0</v>
      </c>
      <c r="I755" s="74">
        <v>0</v>
      </c>
      <c r="J755" s="1"/>
    </row>
    <row r="756" spans="1:10" ht="38.25">
      <c r="A756" s="16" t="s">
        <v>867</v>
      </c>
      <c r="B756" s="14">
        <v>757</v>
      </c>
      <c r="C756" s="15" t="s">
        <v>44</v>
      </c>
      <c r="D756" s="15" t="s">
        <v>19</v>
      </c>
      <c r="E756" s="15" t="s">
        <v>866</v>
      </c>
      <c r="F756" s="15"/>
      <c r="G756" s="74">
        <f>G757</f>
        <v>341866</v>
      </c>
      <c r="H756" s="74">
        <f t="shared" ref="H756:I756" si="217">H757</f>
        <v>0</v>
      </c>
      <c r="I756" s="74">
        <f t="shared" si="217"/>
        <v>0</v>
      </c>
      <c r="J756" s="1"/>
    </row>
    <row r="757" spans="1:10" ht="25.5">
      <c r="A757" s="16" t="s">
        <v>30</v>
      </c>
      <c r="B757" s="14">
        <v>757</v>
      </c>
      <c r="C757" s="15" t="s">
        <v>44</v>
      </c>
      <c r="D757" s="15" t="s">
        <v>19</v>
      </c>
      <c r="E757" s="15" t="s">
        <v>866</v>
      </c>
      <c r="F757" s="15" t="s">
        <v>31</v>
      </c>
      <c r="G757" s="74">
        <f>G758</f>
        <v>341866</v>
      </c>
      <c r="H757" s="74">
        <f>H758</f>
        <v>0</v>
      </c>
      <c r="I757" s="74">
        <f>I758</f>
        <v>0</v>
      </c>
      <c r="J757" s="1"/>
    </row>
    <row r="758" spans="1:10" ht="19.5" customHeight="1">
      <c r="A758" s="16" t="s">
        <v>32</v>
      </c>
      <c r="B758" s="14">
        <v>757</v>
      </c>
      <c r="C758" s="15" t="s">
        <v>44</v>
      </c>
      <c r="D758" s="15" t="s">
        <v>19</v>
      </c>
      <c r="E758" s="15" t="s">
        <v>866</v>
      </c>
      <c r="F758" s="15" t="s">
        <v>33</v>
      </c>
      <c r="G758" s="74">
        <v>341866</v>
      </c>
      <c r="H758" s="74">
        <v>0</v>
      </c>
      <c r="I758" s="74">
        <v>0</v>
      </c>
      <c r="J758" s="1"/>
    </row>
    <row r="759" spans="1:10">
      <c r="A759" s="16" t="s">
        <v>868</v>
      </c>
      <c r="B759" s="14">
        <v>757</v>
      </c>
      <c r="C759" s="15" t="s">
        <v>44</v>
      </c>
      <c r="D759" s="15" t="s">
        <v>19</v>
      </c>
      <c r="E759" s="15" t="s">
        <v>869</v>
      </c>
      <c r="F759" s="15"/>
      <c r="G759" s="74">
        <f>G760</f>
        <v>50000</v>
      </c>
      <c r="H759" s="74">
        <f t="shared" ref="H759:I759" si="218">H760</f>
        <v>0</v>
      </c>
      <c r="I759" s="74">
        <f t="shared" si="218"/>
        <v>0</v>
      </c>
      <c r="J759" s="1"/>
    </row>
    <row r="760" spans="1:10" ht="25.5">
      <c r="A760" s="16" t="s">
        <v>30</v>
      </c>
      <c r="B760" s="14">
        <v>757</v>
      </c>
      <c r="C760" s="15" t="s">
        <v>44</v>
      </c>
      <c r="D760" s="15" t="s">
        <v>19</v>
      </c>
      <c r="E760" s="15" t="s">
        <v>869</v>
      </c>
      <c r="F760" s="15" t="s">
        <v>31</v>
      </c>
      <c r="G760" s="74">
        <f>G761</f>
        <v>50000</v>
      </c>
      <c r="H760" s="74">
        <f>H761</f>
        <v>0</v>
      </c>
      <c r="I760" s="74">
        <f>I761</f>
        <v>0</v>
      </c>
      <c r="J760" s="1"/>
    </row>
    <row r="761" spans="1:10" ht="19.5" customHeight="1">
      <c r="A761" s="16" t="s">
        <v>32</v>
      </c>
      <c r="B761" s="14">
        <v>757</v>
      </c>
      <c r="C761" s="15" t="s">
        <v>44</v>
      </c>
      <c r="D761" s="15" t="s">
        <v>19</v>
      </c>
      <c r="E761" s="15" t="s">
        <v>869</v>
      </c>
      <c r="F761" s="15" t="s">
        <v>33</v>
      </c>
      <c r="G761" s="74">
        <f>'прил 5,'!G281</f>
        <v>50000</v>
      </c>
      <c r="H761" s="74">
        <f>'прил 5,'!H281</f>
        <v>0</v>
      </c>
      <c r="I761" s="74">
        <f>'прил 5,'!I281</f>
        <v>0</v>
      </c>
      <c r="J761" s="1"/>
    </row>
    <row r="762" spans="1:10" ht="25.5">
      <c r="A762" s="16" t="s">
        <v>871</v>
      </c>
      <c r="B762" s="14">
        <v>757</v>
      </c>
      <c r="C762" s="15" t="s">
        <v>44</v>
      </c>
      <c r="D762" s="15" t="s">
        <v>19</v>
      </c>
      <c r="E762" s="15" t="s">
        <v>870</v>
      </c>
      <c r="F762" s="15"/>
      <c r="G762" s="74">
        <f>G763</f>
        <v>0</v>
      </c>
      <c r="H762" s="74">
        <f t="shared" ref="H762:I762" si="219">H763</f>
        <v>8063.23</v>
      </c>
      <c r="I762" s="74">
        <f t="shared" si="219"/>
        <v>12546</v>
      </c>
      <c r="J762" s="1"/>
    </row>
    <row r="763" spans="1:10" ht="25.5">
      <c r="A763" s="16" t="s">
        <v>30</v>
      </c>
      <c r="B763" s="14">
        <v>757</v>
      </c>
      <c r="C763" s="15" t="s">
        <v>44</v>
      </c>
      <c r="D763" s="15" t="s">
        <v>19</v>
      </c>
      <c r="E763" s="15" t="s">
        <v>870</v>
      </c>
      <c r="F763" s="15" t="s">
        <v>31</v>
      </c>
      <c r="G763" s="74">
        <f>G764</f>
        <v>0</v>
      </c>
      <c r="H763" s="74">
        <f>H764</f>
        <v>8063.23</v>
      </c>
      <c r="I763" s="74">
        <f>I764</f>
        <v>12546</v>
      </c>
      <c r="J763" s="1"/>
    </row>
    <row r="764" spans="1:10" ht="19.5" customHeight="1">
      <c r="A764" s="16" t="s">
        <v>32</v>
      </c>
      <c r="B764" s="14">
        <v>757</v>
      </c>
      <c r="C764" s="15" t="s">
        <v>44</v>
      </c>
      <c r="D764" s="15" t="s">
        <v>19</v>
      </c>
      <c r="E764" s="15" t="s">
        <v>870</v>
      </c>
      <c r="F764" s="15" t="s">
        <v>33</v>
      </c>
      <c r="G764" s="74">
        <f>'прил 5,'!G284</f>
        <v>0</v>
      </c>
      <c r="H764" s="74">
        <f>'прил 5,'!H284</f>
        <v>8063.23</v>
      </c>
      <c r="I764" s="74">
        <f>'прил 5,'!I284</f>
        <v>12546</v>
      </c>
      <c r="J764" s="1"/>
    </row>
    <row r="765" spans="1:10" ht="25.5">
      <c r="A765" s="16" t="s">
        <v>875</v>
      </c>
      <c r="B765" s="14">
        <v>757</v>
      </c>
      <c r="C765" s="15" t="s">
        <v>44</v>
      </c>
      <c r="D765" s="15" t="s">
        <v>19</v>
      </c>
      <c r="E765" s="15" t="s">
        <v>874</v>
      </c>
      <c r="F765" s="15"/>
      <c r="G765" s="74">
        <f>G766</f>
        <v>8000</v>
      </c>
      <c r="H765" s="74">
        <f t="shared" ref="H765:I765" si="220">H766</f>
        <v>0</v>
      </c>
      <c r="I765" s="74">
        <f t="shared" si="220"/>
        <v>0</v>
      </c>
      <c r="J765" s="1"/>
    </row>
    <row r="766" spans="1:10" ht="25.5">
      <c r="A766" s="16" t="s">
        <v>30</v>
      </c>
      <c r="B766" s="14">
        <v>757</v>
      </c>
      <c r="C766" s="15" t="s">
        <v>44</v>
      </c>
      <c r="D766" s="15" t="s">
        <v>19</v>
      </c>
      <c r="E766" s="15" t="s">
        <v>874</v>
      </c>
      <c r="F766" s="15" t="s">
        <v>31</v>
      </c>
      <c r="G766" s="74">
        <f>G767</f>
        <v>8000</v>
      </c>
      <c r="H766" s="74">
        <f>H767</f>
        <v>0</v>
      </c>
      <c r="I766" s="74">
        <f>I767</f>
        <v>0</v>
      </c>
      <c r="J766" s="1"/>
    </row>
    <row r="767" spans="1:10" ht="19.5" customHeight="1">
      <c r="A767" s="16" t="s">
        <v>32</v>
      </c>
      <c r="B767" s="14">
        <v>757</v>
      </c>
      <c r="C767" s="15" t="s">
        <v>44</v>
      </c>
      <c r="D767" s="15" t="s">
        <v>19</v>
      </c>
      <c r="E767" s="15" t="s">
        <v>874</v>
      </c>
      <c r="F767" s="15" t="s">
        <v>33</v>
      </c>
      <c r="G767" s="74">
        <v>8000</v>
      </c>
      <c r="H767" s="74">
        <v>0</v>
      </c>
      <c r="I767" s="74">
        <v>0</v>
      </c>
      <c r="J767" s="1"/>
    </row>
    <row r="768" spans="1:10" ht="38.25">
      <c r="A768" s="16" t="s">
        <v>936</v>
      </c>
      <c r="B768" s="14">
        <v>757</v>
      </c>
      <c r="C768" s="15" t="s">
        <v>44</v>
      </c>
      <c r="D768" s="15" t="s">
        <v>19</v>
      </c>
      <c r="E768" s="15" t="s">
        <v>876</v>
      </c>
      <c r="F768" s="15"/>
      <c r="G768" s="74">
        <f>G769</f>
        <v>107163.18</v>
      </c>
      <c r="H768" s="74">
        <f t="shared" ref="H768:I768" si="221">H769</f>
        <v>0</v>
      </c>
      <c r="I768" s="74">
        <f t="shared" si="221"/>
        <v>0</v>
      </c>
      <c r="J768" s="1"/>
    </row>
    <row r="769" spans="1:20" ht="25.5">
      <c r="A769" s="16" t="s">
        <v>30</v>
      </c>
      <c r="B769" s="14">
        <v>757</v>
      </c>
      <c r="C769" s="15" t="s">
        <v>44</v>
      </c>
      <c r="D769" s="15" t="s">
        <v>19</v>
      </c>
      <c r="E769" s="15" t="s">
        <v>876</v>
      </c>
      <c r="F769" s="15" t="s">
        <v>31</v>
      </c>
      <c r="G769" s="74">
        <f>G770</f>
        <v>107163.18</v>
      </c>
      <c r="H769" s="74">
        <f>H770</f>
        <v>0</v>
      </c>
      <c r="I769" s="74">
        <f>I770</f>
        <v>0</v>
      </c>
      <c r="J769" s="1"/>
    </row>
    <row r="770" spans="1:20" ht="19.5" customHeight="1">
      <c r="A770" s="16" t="s">
        <v>32</v>
      </c>
      <c r="B770" s="14">
        <v>757</v>
      </c>
      <c r="C770" s="15" t="s">
        <v>44</v>
      </c>
      <c r="D770" s="15" t="s">
        <v>19</v>
      </c>
      <c r="E770" s="15" t="s">
        <v>876</v>
      </c>
      <c r="F770" s="15" t="s">
        <v>33</v>
      </c>
      <c r="G770" s="74">
        <f>'прил 5,'!G293</f>
        <v>107163.18</v>
      </c>
      <c r="H770" s="74">
        <v>0</v>
      </c>
      <c r="I770" s="74">
        <v>0</v>
      </c>
      <c r="J770" s="1"/>
    </row>
    <row r="771" spans="1:20" ht="71.25" customHeight="1">
      <c r="A771" s="16" t="s">
        <v>974</v>
      </c>
      <c r="B771" s="14">
        <v>757</v>
      </c>
      <c r="C771" s="15" t="s">
        <v>44</v>
      </c>
      <c r="D771" s="15" t="s">
        <v>19</v>
      </c>
      <c r="E771" s="15" t="s">
        <v>973</v>
      </c>
      <c r="F771" s="15"/>
      <c r="G771" s="74">
        <f>G772</f>
        <v>40000</v>
      </c>
      <c r="H771" s="74">
        <f t="shared" ref="H771:I771" si="222">H772</f>
        <v>0</v>
      </c>
      <c r="I771" s="74">
        <f t="shared" si="222"/>
        <v>0</v>
      </c>
      <c r="J771" s="209"/>
      <c r="K771" s="218"/>
      <c r="L771" s="218"/>
      <c r="M771" s="218"/>
      <c r="N771" s="218"/>
      <c r="O771" s="218"/>
      <c r="P771" s="218"/>
      <c r="Q771" s="218"/>
      <c r="R771" s="218"/>
      <c r="S771" s="1"/>
      <c r="T771" s="1"/>
    </row>
    <row r="772" spans="1:20" ht="25.5">
      <c r="A772" s="16" t="s">
        <v>30</v>
      </c>
      <c r="B772" s="14">
        <v>757</v>
      </c>
      <c r="C772" s="15" t="s">
        <v>44</v>
      </c>
      <c r="D772" s="15" t="s">
        <v>19</v>
      </c>
      <c r="E772" s="15" t="s">
        <v>973</v>
      </c>
      <c r="F772" s="15" t="s">
        <v>31</v>
      </c>
      <c r="G772" s="74">
        <f>G773</f>
        <v>40000</v>
      </c>
      <c r="H772" s="74">
        <f>H773</f>
        <v>0</v>
      </c>
      <c r="I772" s="74">
        <f>I773</f>
        <v>0</v>
      </c>
      <c r="J772" s="209"/>
      <c r="K772" s="218"/>
      <c r="L772" s="218"/>
      <c r="M772" s="218"/>
      <c r="N772" s="218"/>
      <c r="O772" s="218"/>
      <c r="P772" s="218"/>
      <c r="Q772" s="218"/>
      <c r="R772" s="218"/>
      <c r="S772" s="1"/>
      <c r="T772" s="1"/>
    </row>
    <row r="773" spans="1:20" ht="19.5" customHeight="1">
      <c r="A773" s="16" t="s">
        <v>32</v>
      </c>
      <c r="B773" s="14">
        <v>757</v>
      </c>
      <c r="C773" s="15" t="s">
        <v>44</v>
      </c>
      <c r="D773" s="15" t="s">
        <v>19</v>
      </c>
      <c r="E773" s="15" t="s">
        <v>973</v>
      </c>
      <c r="F773" s="15" t="s">
        <v>33</v>
      </c>
      <c r="G773" s="74">
        <f>'прил 5,'!G299</f>
        <v>40000</v>
      </c>
      <c r="H773" s="74">
        <v>0</v>
      </c>
      <c r="I773" s="74">
        <v>0</v>
      </c>
      <c r="J773" s="209"/>
      <c r="K773" s="218"/>
      <c r="L773" s="218"/>
      <c r="M773" s="218"/>
      <c r="N773" s="218"/>
      <c r="O773" s="218"/>
      <c r="P773" s="218"/>
      <c r="Q773" s="218"/>
      <c r="R773" s="218"/>
      <c r="S773" s="1"/>
      <c r="T773" s="1"/>
    </row>
    <row r="774" spans="1:20" ht="38.25" hidden="1">
      <c r="A774" s="16" t="s">
        <v>863</v>
      </c>
      <c r="B774" s="14">
        <v>757</v>
      </c>
      <c r="C774" s="15" t="s">
        <v>44</v>
      </c>
      <c r="D774" s="15" t="s">
        <v>19</v>
      </c>
      <c r="E774" s="15" t="s">
        <v>876</v>
      </c>
      <c r="F774" s="15"/>
      <c r="G774" s="74">
        <f>G775</f>
        <v>0</v>
      </c>
      <c r="H774" s="74">
        <f t="shared" ref="H774:I774" si="223">H775</f>
        <v>0</v>
      </c>
      <c r="I774" s="74">
        <f t="shared" si="223"/>
        <v>0</v>
      </c>
      <c r="J774" s="1"/>
    </row>
    <row r="775" spans="1:20" ht="25.5" hidden="1">
      <c r="A775" s="16" t="s">
        <v>30</v>
      </c>
      <c r="B775" s="14">
        <v>757</v>
      </c>
      <c r="C775" s="15" t="s">
        <v>44</v>
      </c>
      <c r="D775" s="15" t="s">
        <v>19</v>
      </c>
      <c r="E775" s="15" t="s">
        <v>876</v>
      </c>
      <c r="F775" s="15" t="s">
        <v>31</v>
      </c>
      <c r="G775" s="74">
        <f>G776</f>
        <v>0</v>
      </c>
      <c r="H775" s="74">
        <f>H776</f>
        <v>0</v>
      </c>
      <c r="I775" s="74">
        <f>I776</f>
        <v>0</v>
      </c>
      <c r="J775" s="1"/>
    </row>
    <row r="776" spans="1:20" ht="19.5" hidden="1" customHeight="1">
      <c r="A776" s="16" t="s">
        <v>32</v>
      </c>
      <c r="B776" s="14">
        <v>757</v>
      </c>
      <c r="C776" s="15" t="s">
        <v>44</v>
      </c>
      <c r="D776" s="15" t="s">
        <v>19</v>
      </c>
      <c r="E776" s="15" t="s">
        <v>876</v>
      </c>
      <c r="F776" s="15" t="s">
        <v>33</v>
      </c>
      <c r="G776" s="74"/>
      <c r="H776" s="74">
        <v>0</v>
      </c>
      <c r="I776" s="74">
        <v>0</v>
      </c>
      <c r="J776" s="1"/>
    </row>
    <row r="777" spans="1:20">
      <c r="A777" s="16" t="s">
        <v>873</v>
      </c>
      <c r="B777" s="14">
        <v>757</v>
      </c>
      <c r="C777" s="15" t="s">
        <v>44</v>
      </c>
      <c r="D777" s="15" t="s">
        <v>19</v>
      </c>
      <c r="E777" s="15" t="s">
        <v>857</v>
      </c>
      <c r="F777" s="15"/>
      <c r="G777" s="74">
        <f>G778</f>
        <v>100000</v>
      </c>
      <c r="H777" s="74">
        <f t="shared" ref="H777:I777" si="224">H778</f>
        <v>250000</v>
      </c>
      <c r="I777" s="74">
        <f t="shared" si="224"/>
        <v>250000</v>
      </c>
      <c r="J777" s="1"/>
    </row>
    <row r="778" spans="1:20" ht="25.5">
      <c r="A778" s="16" t="s">
        <v>30</v>
      </c>
      <c r="B778" s="14">
        <v>757</v>
      </c>
      <c r="C778" s="15" t="s">
        <v>44</v>
      </c>
      <c r="D778" s="15" t="s">
        <v>19</v>
      </c>
      <c r="E778" s="15" t="s">
        <v>857</v>
      </c>
      <c r="F778" s="15" t="s">
        <v>31</v>
      </c>
      <c r="G778" s="74">
        <f>G779</f>
        <v>100000</v>
      </c>
      <c r="H778" s="74">
        <f>H779</f>
        <v>250000</v>
      </c>
      <c r="I778" s="74">
        <f>I779</f>
        <v>250000</v>
      </c>
      <c r="J778" s="1"/>
    </row>
    <row r="779" spans="1:20" ht="19.5" customHeight="1">
      <c r="A779" s="16" t="s">
        <v>32</v>
      </c>
      <c r="B779" s="14">
        <v>757</v>
      </c>
      <c r="C779" s="15" t="s">
        <v>44</v>
      </c>
      <c r="D779" s="15" t="s">
        <v>19</v>
      </c>
      <c r="E779" s="15" t="s">
        <v>857</v>
      </c>
      <c r="F779" s="15" t="s">
        <v>33</v>
      </c>
      <c r="G779" s="74">
        <v>100000</v>
      </c>
      <c r="H779" s="74">
        <v>250000</v>
      </c>
      <c r="I779" s="74">
        <v>250000</v>
      </c>
      <c r="J779" s="1"/>
    </row>
    <row r="780" spans="1:20">
      <c r="A780" s="23" t="s">
        <v>47</v>
      </c>
      <c r="B780" s="14">
        <v>757</v>
      </c>
      <c r="C780" s="15" t="s">
        <v>44</v>
      </c>
      <c r="D780" s="15" t="s">
        <v>19</v>
      </c>
      <c r="E780" s="15" t="s">
        <v>199</v>
      </c>
      <c r="F780" s="14"/>
      <c r="G780" s="89">
        <f t="shared" ref="G780:I781" si="225">G781</f>
        <v>64954166.460000001</v>
      </c>
      <c r="H780" s="8">
        <f t="shared" si="225"/>
        <v>70368222.38000001</v>
      </c>
      <c r="I780" s="8">
        <f t="shared" si="225"/>
        <v>70616774.010000005</v>
      </c>
    </row>
    <row r="781" spans="1:20" ht="25.5">
      <c r="A781" s="16" t="s">
        <v>30</v>
      </c>
      <c r="B781" s="14">
        <v>757</v>
      </c>
      <c r="C781" s="15" t="s">
        <v>44</v>
      </c>
      <c r="D781" s="15" t="s">
        <v>19</v>
      </c>
      <c r="E781" s="15" t="s">
        <v>199</v>
      </c>
      <c r="F781" s="15" t="s">
        <v>31</v>
      </c>
      <c r="G781" s="89">
        <f t="shared" si="225"/>
        <v>64954166.460000001</v>
      </c>
      <c r="H781" s="8">
        <f t="shared" si="225"/>
        <v>70368222.38000001</v>
      </c>
      <c r="I781" s="8">
        <f t="shared" si="225"/>
        <v>70616774.010000005</v>
      </c>
    </row>
    <row r="782" spans="1:20">
      <c r="A782" s="16" t="s">
        <v>32</v>
      </c>
      <c r="B782" s="14">
        <v>757</v>
      </c>
      <c r="C782" s="15" t="s">
        <v>44</v>
      </c>
      <c r="D782" s="15" t="s">
        <v>19</v>
      </c>
      <c r="E782" s="15" t="s">
        <v>199</v>
      </c>
      <c r="F782" s="15" t="s">
        <v>33</v>
      </c>
      <c r="G782" s="89">
        <f>'прил 5,'!G163</f>
        <v>64954166.460000001</v>
      </c>
      <c r="H782" s="8">
        <f>'прил 5,'!H163</f>
        <v>70368222.38000001</v>
      </c>
      <c r="I782" s="8">
        <f>'прил 5,'!I163</f>
        <v>70616774.010000005</v>
      </c>
    </row>
    <row r="783" spans="1:20" s="3" customFormat="1" ht="15" customHeight="1">
      <c r="A783" s="24" t="s">
        <v>48</v>
      </c>
      <c r="B783" s="14">
        <v>757</v>
      </c>
      <c r="C783" s="15" t="s">
        <v>44</v>
      </c>
      <c r="D783" s="15" t="s">
        <v>19</v>
      </c>
      <c r="E783" s="15" t="s">
        <v>200</v>
      </c>
      <c r="F783" s="15"/>
      <c r="G783" s="110">
        <f>G784+G789</f>
        <v>7927812.8600000003</v>
      </c>
      <c r="H783" s="25">
        <f t="shared" ref="G783:I784" si="226">H784</f>
        <v>9186412.2799999993</v>
      </c>
      <c r="I783" s="25">
        <f t="shared" si="226"/>
        <v>9777575.25</v>
      </c>
      <c r="J783" s="128"/>
      <c r="P783" s="128"/>
      <c r="Q783" s="128"/>
      <c r="R783" s="128"/>
      <c r="S783" s="128"/>
      <c r="T783" s="128"/>
    </row>
    <row r="784" spans="1:20" ht="25.5">
      <c r="A784" s="16" t="s">
        <v>30</v>
      </c>
      <c r="B784" s="14">
        <v>757</v>
      </c>
      <c r="C784" s="15" t="s">
        <v>44</v>
      </c>
      <c r="D784" s="15" t="s">
        <v>19</v>
      </c>
      <c r="E784" s="15" t="s">
        <v>200</v>
      </c>
      <c r="F784" s="15" t="s">
        <v>31</v>
      </c>
      <c r="G784" s="89">
        <f t="shared" si="226"/>
        <v>7927812.8600000003</v>
      </c>
      <c r="H784" s="8">
        <f t="shared" si="226"/>
        <v>9186412.2799999993</v>
      </c>
      <c r="I784" s="8">
        <f t="shared" si="226"/>
        <v>9777575.25</v>
      </c>
    </row>
    <row r="785" spans="1:20">
      <c r="A785" s="16" t="s">
        <v>32</v>
      </c>
      <c r="B785" s="14">
        <v>757</v>
      </c>
      <c r="C785" s="15" t="s">
        <v>44</v>
      </c>
      <c r="D785" s="15" t="s">
        <v>19</v>
      </c>
      <c r="E785" s="15" t="s">
        <v>200</v>
      </c>
      <c r="F785" s="15" t="s">
        <v>33</v>
      </c>
      <c r="G785" s="89">
        <f>'прил 5,'!G201</f>
        <v>7927812.8600000003</v>
      </c>
      <c r="H785" s="8">
        <f>'прил 5,'!H201</f>
        <v>9186412.2799999993</v>
      </c>
      <c r="I785" s="8">
        <f>'прил 5,'!I201</f>
        <v>9777575.25</v>
      </c>
    </row>
    <row r="786" spans="1:20" s="3" customFormat="1" ht="36" hidden="1" customHeight="1">
      <c r="A786" s="168" t="s">
        <v>796</v>
      </c>
      <c r="B786" s="14">
        <v>757</v>
      </c>
      <c r="C786" s="15" t="s">
        <v>44</v>
      </c>
      <c r="D786" s="15" t="s">
        <v>19</v>
      </c>
      <c r="E786" s="15" t="s">
        <v>795</v>
      </c>
      <c r="F786" s="15"/>
      <c r="G786" s="25">
        <f>G787</f>
        <v>0</v>
      </c>
      <c r="H786" s="25">
        <f t="shared" ref="H786:I787" si="227">H787</f>
        <v>0</v>
      </c>
      <c r="I786" s="25">
        <f t="shared" si="227"/>
        <v>0</v>
      </c>
      <c r="P786" s="128"/>
      <c r="Q786" s="128"/>
      <c r="R786" s="128"/>
      <c r="S786" s="128"/>
      <c r="T786" s="128"/>
    </row>
    <row r="787" spans="1:20" s="105" customFormat="1" ht="19.5" hidden="1" customHeight="1">
      <c r="A787" s="86" t="s">
        <v>63</v>
      </c>
      <c r="B787" s="14">
        <v>757</v>
      </c>
      <c r="C787" s="15" t="s">
        <v>44</v>
      </c>
      <c r="D787" s="15" t="s">
        <v>19</v>
      </c>
      <c r="E787" s="15" t="s">
        <v>795</v>
      </c>
      <c r="F787" s="88" t="s">
        <v>64</v>
      </c>
      <c r="G787" s="102">
        <f>G788</f>
        <v>0</v>
      </c>
      <c r="H787" s="102">
        <f t="shared" si="227"/>
        <v>0</v>
      </c>
      <c r="I787" s="102">
        <f t="shared" si="227"/>
        <v>0</v>
      </c>
      <c r="P787" s="152"/>
      <c r="Q787" s="152"/>
      <c r="R787" s="152"/>
      <c r="S787" s="152"/>
      <c r="T787" s="152"/>
    </row>
    <row r="788" spans="1:20" s="105" customFormat="1" ht="18.75" hidden="1" customHeight="1">
      <c r="A788" s="86" t="s">
        <v>180</v>
      </c>
      <c r="B788" s="14">
        <v>757</v>
      </c>
      <c r="C788" s="15" t="s">
        <v>44</v>
      </c>
      <c r="D788" s="15" t="s">
        <v>19</v>
      </c>
      <c r="E788" s="15" t="s">
        <v>795</v>
      </c>
      <c r="F788" s="88" t="s">
        <v>181</v>
      </c>
      <c r="G788" s="102">
        <f>'прил 5,'!G204</f>
        <v>0</v>
      </c>
      <c r="H788" s="102">
        <v>0</v>
      </c>
      <c r="I788" s="102">
        <v>0</v>
      </c>
      <c r="P788" s="152"/>
      <c r="Q788" s="152"/>
      <c r="R788" s="152"/>
      <c r="S788" s="152"/>
      <c r="T788" s="152"/>
    </row>
    <row r="789" spans="1:20" s="105" customFormat="1" ht="19.5" hidden="1" customHeight="1">
      <c r="A789" s="86" t="s">
        <v>63</v>
      </c>
      <c r="B789" s="14">
        <v>757</v>
      </c>
      <c r="C789" s="15" t="s">
        <v>44</v>
      </c>
      <c r="D789" s="15" t="s">
        <v>19</v>
      </c>
      <c r="E789" s="15" t="s">
        <v>200</v>
      </c>
      <c r="F789" s="88" t="s">
        <v>64</v>
      </c>
      <c r="G789" s="102">
        <f>G790</f>
        <v>0</v>
      </c>
      <c r="H789" s="102">
        <f t="shared" ref="H789:I789" si="228">H790</f>
        <v>0</v>
      </c>
      <c r="I789" s="102">
        <f t="shared" si="228"/>
        <v>0</v>
      </c>
      <c r="P789" s="152"/>
      <c r="Q789" s="152"/>
      <c r="R789" s="152"/>
      <c r="S789" s="152"/>
      <c r="T789" s="152"/>
    </row>
    <row r="790" spans="1:20" s="105" customFormat="1" ht="18.75" hidden="1" customHeight="1">
      <c r="A790" s="86" t="s">
        <v>329</v>
      </c>
      <c r="B790" s="14">
        <v>757</v>
      </c>
      <c r="C790" s="15" t="s">
        <v>44</v>
      </c>
      <c r="D790" s="15" t="s">
        <v>19</v>
      </c>
      <c r="E790" s="15" t="s">
        <v>200</v>
      </c>
      <c r="F790" s="88" t="s">
        <v>181</v>
      </c>
      <c r="G790" s="102"/>
      <c r="H790" s="102">
        <v>0</v>
      </c>
      <c r="I790" s="102">
        <v>0</v>
      </c>
      <c r="P790" s="152"/>
      <c r="Q790" s="152"/>
      <c r="R790" s="152"/>
      <c r="S790" s="152"/>
      <c r="T790" s="152"/>
    </row>
    <row r="791" spans="1:20" s="3" customFormat="1" ht="15" customHeight="1">
      <c r="A791" s="26" t="s">
        <v>49</v>
      </c>
      <c r="B791" s="14">
        <v>757</v>
      </c>
      <c r="C791" s="15" t="s">
        <v>44</v>
      </c>
      <c r="D791" s="15" t="s">
        <v>19</v>
      </c>
      <c r="E791" s="15" t="s">
        <v>201</v>
      </c>
      <c r="F791" s="15"/>
      <c r="G791" s="110">
        <f t="shared" ref="G791:I792" si="229">G792</f>
        <v>40105640.340000004</v>
      </c>
      <c r="H791" s="25">
        <f t="shared" si="229"/>
        <v>45400329.390000001</v>
      </c>
      <c r="I791" s="25">
        <f t="shared" si="229"/>
        <v>45387746.920000002</v>
      </c>
      <c r="J791" s="128"/>
      <c r="P791" s="128"/>
      <c r="Q791" s="128"/>
      <c r="R791" s="128"/>
      <c r="S791" s="128"/>
      <c r="T791" s="128"/>
    </row>
    <row r="792" spans="1:20" ht="25.5">
      <c r="A792" s="16" t="s">
        <v>30</v>
      </c>
      <c r="B792" s="14">
        <v>757</v>
      </c>
      <c r="C792" s="15" t="s">
        <v>44</v>
      </c>
      <c r="D792" s="15" t="s">
        <v>19</v>
      </c>
      <c r="E792" s="15" t="s">
        <v>201</v>
      </c>
      <c r="F792" s="15" t="s">
        <v>31</v>
      </c>
      <c r="G792" s="89">
        <f t="shared" si="229"/>
        <v>40105640.340000004</v>
      </c>
      <c r="H792" s="8">
        <f t="shared" si="229"/>
        <v>45400329.390000001</v>
      </c>
      <c r="I792" s="8">
        <f t="shared" si="229"/>
        <v>45387746.920000002</v>
      </c>
    </row>
    <row r="793" spans="1:20">
      <c r="A793" s="16" t="s">
        <v>32</v>
      </c>
      <c r="B793" s="14">
        <v>757</v>
      </c>
      <c r="C793" s="15" t="s">
        <v>44</v>
      </c>
      <c r="D793" s="15" t="s">
        <v>19</v>
      </c>
      <c r="E793" s="15" t="s">
        <v>201</v>
      </c>
      <c r="F793" s="15" t="s">
        <v>33</v>
      </c>
      <c r="G793" s="89">
        <f>'прил 5,'!G211</f>
        <v>40105640.340000004</v>
      </c>
      <c r="H793" s="8">
        <f>'прил 5,'!H211</f>
        <v>45400329.390000001</v>
      </c>
      <c r="I793" s="8">
        <f>'прил 5,'!I211</f>
        <v>45387746.920000002</v>
      </c>
    </row>
    <row r="794" spans="1:20" ht="60" hidden="1" customHeight="1">
      <c r="A794" s="16" t="s">
        <v>670</v>
      </c>
      <c r="B794" s="14">
        <v>757</v>
      </c>
      <c r="C794" s="15" t="s">
        <v>26</v>
      </c>
      <c r="D794" s="15" t="s">
        <v>70</v>
      </c>
      <c r="E794" s="15" t="s">
        <v>671</v>
      </c>
      <c r="F794" s="15"/>
      <c r="G794" s="74">
        <f>G795</f>
        <v>0</v>
      </c>
      <c r="H794" s="74">
        <f t="shared" ref="H794:K795" si="230">H795</f>
        <v>0</v>
      </c>
      <c r="I794" s="74">
        <f t="shared" si="230"/>
        <v>0</v>
      </c>
      <c r="J794" s="1"/>
    </row>
    <row r="795" spans="1:20" ht="60" hidden="1" customHeight="1">
      <c r="A795" s="16" t="s">
        <v>30</v>
      </c>
      <c r="B795" s="14">
        <v>757</v>
      </c>
      <c r="C795" s="15" t="s">
        <v>26</v>
      </c>
      <c r="D795" s="15" t="s">
        <v>70</v>
      </c>
      <c r="E795" s="15" t="s">
        <v>671</v>
      </c>
      <c r="F795" s="15" t="s">
        <v>31</v>
      </c>
      <c r="G795" s="74">
        <f>G796</f>
        <v>0</v>
      </c>
      <c r="H795" s="74">
        <f t="shared" si="230"/>
        <v>0</v>
      </c>
      <c r="I795" s="74">
        <f t="shared" si="230"/>
        <v>0</v>
      </c>
      <c r="J795" s="74">
        <f t="shared" si="230"/>
        <v>0</v>
      </c>
      <c r="K795" s="74">
        <f t="shared" si="230"/>
        <v>0</v>
      </c>
    </row>
    <row r="796" spans="1:20" ht="60" hidden="1" customHeight="1">
      <c r="A796" s="16" t="s">
        <v>32</v>
      </c>
      <c r="B796" s="14">
        <v>757</v>
      </c>
      <c r="C796" s="15" t="s">
        <v>26</v>
      </c>
      <c r="D796" s="15" t="s">
        <v>70</v>
      </c>
      <c r="E796" s="15" t="s">
        <v>671</v>
      </c>
      <c r="F796" s="15" t="s">
        <v>33</v>
      </c>
      <c r="G796" s="74"/>
      <c r="H796" s="74"/>
      <c r="I796" s="74"/>
      <c r="J796" s="1"/>
    </row>
    <row r="797" spans="1:20" ht="36" hidden="1" customHeight="1">
      <c r="A797" s="16" t="s">
        <v>545</v>
      </c>
      <c r="B797" s="14">
        <v>757</v>
      </c>
      <c r="C797" s="15" t="s">
        <v>26</v>
      </c>
      <c r="D797" s="15" t="s">
        <v>70</v>
      </c>
      <c r="E797" s="15" t="s">
        <v>546</v>
      </c>
      <c r="F797" s="15"/>
      <c r="G797" s="102">
        <f>G799</f>
        <v>0</v>
      </c>
      <c r="H797" s="8">
        <v>0</v>
      </c>
      <c r="I797" s="8">
        <v>0</v>
      </c>
      <c r="J797" s="1"/>
    </row>
    <row r="798" spans="1:20" ht="36" hidden="1" customHeight="1">
      <c r="A798" s="16" t="s">
        <v>30</v>
      </c>
      <c r="B798" s="14">
        <v>757</v>
      </c>
      <c r="C798" s="15" t="s">
        <v>26</v>
      </c>
      <c r="D798" s="15" t="s">
        <v>70</v>
      </c>
      <c r="E798" s="15" t="s">
        <v>546</v>
      </c>
      <c r="F798" s="15" t="s">
        <v>31</v>
      </c>
      <c r="G798" s="102">
        <f>G799</f>
        <v>0</v>
      </c>
      <c r="H798" s="8">
        <v>0</v>
      </c>
      <c r="I798" s="8">
        <v>0</v>
      </c>
      <c r="J798" s="1"/>
    </row>
    <row r="799" spans="1:20" ht="19.5" hidden="1" customHeight="1">
      <c r="A799" s="16" t="s">
        <v>32</v>
      </c>
      <c r="B799" s="14">
        <v>757</v>
      </c>
      <c r="C799" s="15" t="s">
        <v>26</v>
      </c>
      <c r="D799" s="15" t="s">
        <v>70</v>
      </c>
      <c r="E799" s="15" t="s">
        <v>546</v>
      </c>
      <c r="F799" s="15" t="s">
        <v>33</v>
      </c>
      <c r="G799" s="102">
        <f>'прил 5,'!G47+'прил 5,'!G214</f>
        <v>0</v>
      </c>
      <c r="H799" s="8">
        <v>0</v>
      </c>
      <c r="I799" s="8">
        <v>0</v>
      </c>
      <c r="J799" s="1"/>
    </row>
    <row r="800" spans="1:20" ht="48" hidden="1" customHeight="1">
      <c r="A800" s="84" t="s">
        <v>610</v>
      </c>
      <c r="B800" s="14">
        <v>757</v>
      </c>
      <c r="C800" s="15" t="s">
        <v>44</v>
      </c>
      <c r="D800" s="15" t="s">
        <v>19</v>
      </c>
      <c r="E800" s="15" t="s">
        <v>609</v>
      </c>
      <c r="F800" s="14"/>
      <c r="G800" s="102">
        <f t="shared" ref="G800:I801" si="231">G801</f>
        <v>0</v>
      </c>
      <c r="H800" s="74">
        <f t="shared" si="231"/>
        <v>0</v>
      </c>
      <c r="I800" s="74">
        <f t="shared" si="231"/>
        <v>0</v>
      </c>
      <c r="J800" s="1"/>
    </row>
    <row r="801" spans="1:11" ht="25.5" hidden="1">
      <c r="A801" s="16" t="s">
        <v>30</v>
      </c>
      <c r="B801" s="14">
        <v>757</v>
      </c>
      <c r="C801" s="15" t="s">
        <v>44</v>
      </c>
      <c r="D801" s="15" t="s">
        <v>19</v>
      </c>
      <c r="E801" s="15" t="s">
        <v>609</v>
      </c>
      <c r="F801" s="15" t="s">
        <v>31</v>
      </c>
      <c r="G801" s="110">
        <f t="shared" si="231"/>
        <v>0</v>
      </c>
      <c r="H801" s="25">
        <f t="shared" si="231"/>
        <v>0</v>
      </c>
      <c r="I801" s="25">
        <f t="shared" si="231"/>
        <v>0</v>
      </c>
      <c r="J801" s="1"/>
    </row>
    <row r="802" spans="1:11" hidden="1">
      <c r="A802" s="173" t="s">
        <v>32</v>
      </c>
      <c r="B802" s="14">
        <v>757</v>
      </c>
      <c r="C802" s="15" t="s">
        <v>44</v>
      </c>
      <c r="D802" s="15" t="s">
        <v>19</v>
      </c>
      <c r="E802" s="15" t="s">
        <v>609</v>
      </c>
      <c r="F802" s="15" t="s">
        <v>33</v>
      </c>
      <c r="G802" s="110"/>
      <c r="H802" s="25">
        <f>'прил 5,'!H151</f>
        <v>0</v>
      </c>
      <c r="I802" s="25"/>
      <c r="J802" s="1"/>
    </row>
    <row r="803" spans="1:11" ht="31.5" hidden="1" customHeight="1">
      <c r="A803" s="171" t="s">
        <v>821</v>
      </c>
      <c r="B803" s="14">
        <v>757</v>
      </c>
      <c r="C803" s="15" t="s">
        <v>44</v>
      </c>
      <c r="D803" s="15" t="s">
        <v>19</v>
      </c>
      <c r="E803" s="15" t="s">
        <v>751</v>
      </c>
      <c r="F803" s="14"/>
      <c r="G803" s="8">
        <f>G804</f>
        <v>0</v>
      </c>
      <c r="H803" s="8">
        <f t="shared" ref="H803:I803" si="232">H804</f>
        <v>0</v>
      </c>
      <c r="I803" s="8">
        <f t="shared" si="232"/>
        <v>0</v>
      </c>
      <c r="J803" s="1"/>
    </row>
    <row r="804" spans="1:11" ht="49.5" hidden="1" customHeight="1">
      <c r="A804" s="86" t="s">
        <v>30</v>
      </c>
      <c r="B804" s="14">
        <v>757</v>
      </c>
      <c r="C804" s="15" t="s">
        <v>44</v>
      </c>
      <c r="D804" s="15" t="s">
        <v>19</v>
      </c>
      <c r="E804" s="15" t="s">
        <v>751</v>
      </c>
      <c r="F804" s="15" t="s">
        <v>31</v>
      </c>
      <c r="G804" s="8">
        <f>G805</f>
        <v>0</v>
      </c>
      <c r="H804" s="8">
        <f>H805</f>
        <v>0</v>
      </c>
      <c r="I804" s="8">
        <f>I805</f>
        <v>0</v>
      </c>
      <c r="J804" s="1"/>
    </row>
    <row r="805" spans="1:11" hidden="1">
      <c r="A805" s="86" t="s">
        <v>32</v>
      </c>
      <c r="B805" s="14">
        <v>757</v>
      </c>
      <c r="C805" s="15" t="s">
        <v>44</v>
      </c>
      <c r="D805" s="15" t="s">
        <v>19</v>
      </c>
      <c r="E805" s="15" t="s">
        <v>751</v>
      </c>
      <c r="F805" s="15" t="s">
        <v>33</v>
      </c>
      <c r="G805" s="8">
        <f>'прил 5,'!G186</f>
        <v>0</v>
      </c>
      <c r="H805" s="8"/>
      <c r="I805" s="8"/>
      <c r="J805" s="1"/>
    </row>
    <row r="806" spans="1:11" ht="31.5" hidden="1" customHeight="1">
      <c r="A806" s="171" t="s">
        <v>756</v>
      </c>
      <c r="B806" s="14">
        <v>757</v>
      </c>
      <c r="C806" s="15" t="s">
        <v>44</v>
      </c>
      <c r="D806" s="15" t="s">
        <v>19</v>
      </c>
      <c r="E806" s="15" t="s">
        <v>750</v>
      </c>
      <c r="F806" s="14"/>
      <c r="G806" s="8">
        <f>G807</f>
        <v>0</v>
      </c>
      <c r="H806" s="8">
        <f t="shared" ref="H806:I806" si="233">H807</f>
        <v>0</v>
      </c>
      <c r="I806" s="8">
        <f t="shared" si="233"/>
        <v>0</v>
      </c>
      <c r="J806" s="1"/>
    </row>
    <row r="807" spans="1:11" ht="49.5" hidden="1" customHeight="1">
      <c r="A807" s="86" t="s">
        <v>30</v>
      </c>
      <c r="B807" s="14">
        <v>757</v>
      </c>
      <c r="C807" s="15" t="s">
        <v>44</v>
      </c>
      <c r="D807" s="15" t="s">
        <v>19</v>
      </c>
      <c r="E807" s="15" t="s">
        <v>750</v>
      </c>
      <c r="F807" s="15" t="s">
        <v>31</v>
      </c>
      <c r="G807" s="8">
        <f>G808</f>
        <v>0</v>
      </c>
      <c r="H807" s="8">
        <f>H808</f>
        <v>0</v>
      </c>
      <c r="I807" s="8">
        <f>I808</f>
        <v>0</v>
      </c>
      <c r="J807" s="1"/>
    </row>
    <row r="808" spans="1:11" hidden="1">
      <c r="A808" s="86" t="s">
        <v>32</v>
      </c>
      <c r="B808" s="14">
        <v>757</v>
      </c>
      <c r="C808" s="15" t="s">
        <v>44</v>
      </c>
      <c r="D808" s="15" t="s">
        <v>19</v>
      </c>
      <c r="E808" s="15" t="s">
        <v>750</v>
      </c>
      <c r="F808" s="15" t="s">
        <v>33</v>
      </c>
      <c r="G808" s="8">
        <f>'прил 5,'!G189</f>
        <v>0</v>
      </c>
      <c r="H808" s="8">
        <v>0</v>
      </c>
      <c r="I808" s="8">
        <v>0</v>
      </c>
      <c r="J808" s="1"/>
    </row>
    <row r="809" spans="1:11" ht="27.75" hidden="1" customHeight="1">
      <c r="A809" s="16" t="s">
        <v>753</v>
      </c>
      <c r="B809" s="14">
        <v>757</v>
      </c>
      <c r="C809" s="15" t="s">
        <v>26</v>
      </c>
      <c r="D809" s="15" t="s">
        <v>70</v>
      </c>
      <c r="E809" s="15" t="s">
        <v>752</v>
      </c>
      <c r="F809" s="15"/>
      <c r="G809" s="74">
        <f>G810</f>
        <v>0</v>
      </c>
      <c r="H809" s="74">
        <f t="shared" ref="H809:K810" si="234">H810</f>
        <v>0</v>
      </c>
      <c r="I809" s="74">
        <f t="shared" si="234"/>
        <v>0</v>
      </c>
      <c r="J809" s="1"/>
    </row>
    <row r="810" spans="1:11" ht="45.75" hidden="1" customHeight="1">
      <c r="A810" s="16" t="s">
        <v>30</v>
      </c>
      <c r="B810" s="14">
        <v>757</v>
      </c>
      <c r="C810" s="15" t="s">
        <v>26</v>
      </c>
      <c r="D810" s="15" t="s">
        <v>70</v>
      </c>
      <c r="E810" s="15" t="s">
        <v>752</v>
      </c>
      <c r="F810" s="15" t="s">
        <v>31</v>
      </c>
      <c r="G810" s="74">
        <f>G811</f>
        <v>0</v>
      </c>
      <c r="H810" s="74">
        <f t="shared" si="234"/>
        <v>0</v>
      </c>
      <c r="I810" s="74">
        <f t="shared" si="234"/>
        <v>0</v>
      </c>
      <c r="J810" s="74">
        <f t="shared" si="234"/>
        <v>0</v>
      </c>
      <c r="K810" s="74">
        <f t="shared" si="234"/>
        <v>0</v>
      </c>
    </row>
    <row r="811" spans="1:11" ht="45.75" hidden="1" customHeight="1">
      <c r="A811" s="16" t="s">
        <v>32</v>
      </c>
      <c r="B811" s="14">
        <v>757</v>
      </c>
      <c r="C811" s="15" t="s">
        <v>26</v>
      </c>
      <c r="D811" s="15" t="s">
        <v>70</v>
      </c>
      <c r="E811" s="15" t="s">
        <v>752</v>
      </c>
      <c r="F811" s="15" t="s">
        <v>33</v>
      </c>
      <c r="G811" s="74">
        <f>'прил 5,'!G69</f>
        <v>0</v>
      </c>
      <c r="H811" s="74">
        <v>0</v>
      </c>
      <c r="I811" s="74"/>
      <c r="J811" s="1"/>
    </row>
    <row r="812" spans="1:11" ht="54.75" customHeight="1">
      <c r="A812" s="171" t="s">
        <v>755</v>
      </c>
      <c r="B812" s="14">
        <v>757</v>
      </c>
      <c r="C812" s="15" t="s">
        <v>44</v>
      </c>
      <c r="D812" s="15" t="s">
        <v>19</v>
      </c>
      <c r="E812" s="15" t="s">
        <v>754</v>
      </c>
      <c r="F812" s="14"/>
      <c r="G812" s="8">
        <f>G813</f>
        <v>0</v>
      </c>
      <c r="H812" s="8">
        <f t="shared" ref="H812:I812" si="235">H813</f>
        <v>150000</v>
      </c>
      <c r="I812" s="8">
        <f t="shared" si="235"/>
        <v>0</v>
      </c>
      <c r="J812" s="1"/>
    </row>
    <row r="813" spans="1:11" ht="49.5" customHeight="1">
      <c r="A813" s="86" t="s">
        <v>30</v>
      </c>
      <c r="B813" s="14">
        <v>757</v>
      </c>
      <c r="C813" s="15" t="s">
        <v>44</v>
      </c>
      <c r="D813" s="15" t="s">
        <v>19</v>
      </c>
      <c r="E813" s="15" t="s">
        <v>754</v>
      </c>
      <c r="F813" s="15" t="s">
        <v>31</v>
      </c>
      <c r="G813" s="8">
        <f>G814</f>
        <v>0</v>
      </c>
      <c r="H813" s="8">
        <f>H814</f>
        <v>150000</v>
      </c>
      <c r="I813" s="8">
        <f>I814</f>
        <v>0</v>
      </c>
      <c r="J813" s="1"/>
    </row>
    <row r="814" spans="1:11">
      <c r="A814" s="86" t="s">
        <v>32</v>
      </c>
      <c r="B814" s="14">
        <v>757</v>
      </c>
      <c r="C814" s="15" t="s">
        <v>44</v>
      </c>
      <c r="D814" s="15" t="s">
        <v>19</v>
      </c>
      <c r="E814" s="15" t="s">
        <v>754</v>
      </c>
      <c r="F814" s="15" t="s">
        <v>33</v>
      </c>
      <c r="G814" s="8">
        <f>'прил 5,'!G192</f>
        <v>0</v>
      </c>
      <c r="H814" s="8">
        <f>'прил 5,'!H192</f>
        <v>150000</v>
      </c>
      <c r="I814" s="8">
        <f>'прил 5,'!I192</f>
        <v>0</v>
      </c>
      <c r="J814" s="1"/>
    </row>
    <row r="815" spans="1:11" ht="54.75" hidden="1" customHeight="1">
      <c r="A815" s="171" t="s">
        <v>787</v>
      </c>
      <c r="B815" s="14">
        <v>757</v>
      </c>
      <c r="C815" s="15" t="s">
        <v>44</v>
      </c>
      <c r="D815" s="15" t="s">
        <v>19</v>
      </c>
      <c r="E815" s="15" t="s">
        <v>786</v>
      </c>
      <c r="F815" s="14"/>
      <c r="G815" s="8">
        <f>G816</f>
        <v>0</v>
      </c>
      <c r="H815" s="8">
        <f t="shared" ref="H815:I815" si="236">H816</f>
        <v>0</v>
      </c>
      <c r="I815" s="8">
        <f t="shared" si="236"/>
        <v>0</v>
      </c>
      <c r="J815" s="1"/>
    </row>
    <row r="816" spans="1:11" ht="49.5" hidden="1" customHeight="1">
      <c r="A816" s="86" t="s">
        <v>30</v>
      </c>
      <c r="B816" s="14">
        <v>757</v>
      </c>
      <c r="C816" s="15" t="s">
        <v>44</v>
      </c>
      <c r="D816" s="15" t="s">
        <v>19</v>
      </c>
      <c r="E816" s="15" t="s">
        <v>786</v>
      </c>
      <c r="F816" s="15" t="s">
        <v>31</v>
      </c>
      <c r="G816" s="8">
        <f>G817</f>
        <v>0</v>
      </c>
      <c r="H816" s="8">
        <f>H817</f>
        <v>0</v>
      </c>
      <c r="I816" s="8">
        <f>I817</f>
        <v>0</v>
      </c>
      <c r="J816" s="1"/>
    </row>
    <row r="817" spans="1:20" hidden="1">
      <c r="A817" s="86" t="s">
        <v>32</v>
      </c>
      <c r="B817" s="14">
        <v>757</v>
      </c>
      <c r="C817" s="15" t="s">
        <v>44</v>
      </c>
      <c r="D817" s="15" t="s">
        <v>19</v>
      </c>
      <c r="E817" s="15" t="s">
        <v>786</v>
      </c>
      <c r="F817" s="15" t="s">
        <v>33</v>
      </c>
      <c r="G817" s="8"/>
      <c r="H817" s="8"/>
      <c r="I817" s="8"/>
      <c r="J817" s="1"/>
    </row>
    <row r="818" spans="1:20" ht="29.25" customHeight="1">
      <c r="A818" s="163" t="s">
        <v>983</v>
      </c>
      <c r="B818" s="14">
        <v>757</v>
      </c>
      <c r="C818" s="15" t="s">
        <v>44</v>
      </c>
      <c r="D818" s="15" t="s">
        <v>19</v>
      </c>
      <c r="E818" s="15" t="s">
        <v>982</v>
      </c>
      <c r="F818" s="14"/>
      <c r="G818" s="8">
        <f>G819</f>
        <v>41031.54</v>
      </c>
      <c r="H818" s="8">
        <f t="shared" ref="H818:I818" si="237">H819</f>
        <v>0</v>
      </c>
      <c r="I818" s="8">
        <f t="shared" si="237"/>
        <v>0</v>
      </c>
      <c r="J818" s="210"/>
      <c r="K818" s="218"/>
      <c r="L818" s="218"/>
      <c r="M818" s="218"/>
      <c r="N818" s="218"/>
      <c r="O818" s="218"/>
      <c r="P818" s="218"/>
      <c r="Q818" s="218"/>
      <c r="R818" s="218"/>
      <c r="S818" s="1"/>
      <c r="T818" s="1"/>
    </row>
    <row r="819" spans="1:20" ht="49.5" customHeight="1">
      <c r="A819" s="86" t="s">
        <v>30</v>
      </c>
      <c r="B819" s="14">
        <v>757</v>
      </c>
      <c r="C819" s="15" t="s">
        <v>44</v>
      </c>
      <c r="D819" s="15" t="s">
        <v>19</v>
      </c>
      <c r="E819" s="15" t="s">
        <v>982</v>
      </c>
      <c r="F819" s="15" t="s">
        <v>31</v>
      </c>
      <c r="G819" s="8">
        <f>G820</f>
        <v>41031.54</v>
      </c>
      <c r="H819" s="8">
        <f>H820</f>
        <v>0</v>
      </c>
      <c r="I819" s="8">
        <f>I820</f>
        <v>0</v>
      </c>
      <c r="J819" s="210"/>
      <c r="K819" s="218"/>
      <c r="L819" s="218"/>
      <c r="M819" s="218"/>
      <c r="N819" s="218"/>
      <c r="O819" s="218"/>
      <c r="P819" s="218"/>
      <c r="Q819" s="218"/>
      <c r="R819" s="218"/>
      <c r="S819" s="1"/>
      <c r="T819" s="1"/>
    </row>
    <row r="820" spans="1:20">
      <c r="A820" s="86" t="s">
        <v>32</v>
      </c>
      <c r="B820" s="14">
        <v>757</v>
      </c>
      <c r="C820" s="15" t="s">
        <v>44</v>
      </c>
      <c r="D820" s="15" t="s">
        <v>19</v>
      </c>
      <c r="E820" s="15" t="s">
        <v>982</v>
      </c>
      <c r="F820" s="15" t="s">
        <v>33</v>
      </c>
      <c r="G820" s="8">
        <v>41031.54</v>
      </c>
      <c r="H820" s="8">
        <v>0</v>
      </c>
      <c r="I820" s="8">
        <v>0</v>
      </c>
      <c r="J820" s="210"/>
      <c r="K820" s="218"/>
      <c r="L820" s="218"/>
      <c r="M820" s="218"/>
      <c r="N820" s="218"/>
      <c r="O820" s="218"/>
      <c r="P820" s="218"/>
      <c r="Q820" s="218"/>
      <c r="R820" s="218"/>
      <c r="S820" s="1"/>
      <c r="T820" s="1"/>
    </row>
    <row r="821" spans="1:20" s="28" customFormat="1" ht="25.5">
      <c r="A821" s="13" t="s">
        <v>76</v>
      </c>
      <c r="B821" s="14">
        <v>757</v>
      </c>
      <c r="C821" s="15" t="s">
        <v>44</v>
      </c>
      <c r="D821" s="15" t="s">
        <v>54</v>
      </c>
      <c r="E821" s="15" t="s">
        <v>204</v>
      </c>
      <c r="F821" s="15"/>
      <c r="G821" s="108">
        <f>G822+G824+G826</f>
        <v>5335539</v>
      </c>
      <c r="H821" s="29">
        <f>H822+H824+H826</f>
        <v>5399005</v>
      </c>
      <c r="I821" s="29">
        <f>I822+I824+I826</f>
        <v>5449713</v>
      </c>
      <c r="J821" s="126"/>
      <c r="P821" s="126"/>
      <c r="Q821" s="126"/>
      <c r="R821" s="126"/>
      <c r="S821" s="126"/>
      <c r="T821" s="126"/>
    </row>
    <row r="822" spans="1:20" s="32" customFormat="1" ht="51">
      <c r="A822" s="16" t="s">
        <v>55</v>
      </c>
      <c r="B822" s="14">
        <v>757</v>
      </c>
      <c r="C822" s="15" t="s">
        <v>44</v>
      </c>
      <c r="D822" s="15" t="s">
        <v>54</v>
      </c>
      <c r="E822" s="15" t="s">
        <v>204</v>
      </c>
      <c r="F822" s="15" t="s">
        <v>58</v>
      </c>
      <c r="G822" s="102">
        <f>G823</f>
        <v>5165255</v>
      </c>
      <c r="H822" s="102">
        <f>H823</f>
        <v>5215460</v>
      </c>
      <c r="I822" s="102">
        <f>I823</f>
        <v>5266168</v>
      </c>
      <c r="J822" s="31"/>
      <c r="P822" s="31"/>
      <c r="Q822" s="31"/>
      <c r="R822" s="31"/>
      <c r="S822" s="31"/>
      <c r="T822" s="31"/>
    </row>
    <row r="823" spans="1:20" s="32" customFormat="1" ht="25.5">
      <c r="A823" s="16" t="s">
        <v>56</v>
      </c>
      <c r="B823" s="14">
        <v>757</v>
      </c>
      <c r="C823" s="15" t="s">
        <v>44</v>
      </c>
      <c r="D823" s="15" t="s">
        <v>54</v>
      </c>
      <c r="E823" s="15" t="s">
        <v>204</v>
      </c>
      <c r="F823" s="15" t="s">
        <v>59</v>
      </c>
      <c r="G823" s="102">
        <f>'прил 5,'!G321</f>
        <v>5165255</v>
      </c>
      <c r="H823" s="102">
        <f>'прил 5,'!H321</f>
        <v>5215460</v>
      </c>
      <c r="I823" s="102">
        <f>'прил 5,'!I321</f>
        <v>5266168</v>
      </c>
      <c r="J823" s="31"/>
      <c r="P823" s="31"/>
      <c r="Q823" s="31"/>
      <c r="R823" s="31"/>
      <c r="S823" s="31"/>
      <c r="T823" s="31"/>
    </row>
    <row r="824" spans="1:20" s="32" customFormat="1" ht="28.5" customHeight="1">
      <c r="A824" s="16" t="s">
        <v>36</v>
      </c>
      <c r="B824" s="14">
        <v>757</v>
      </c>
      <c r="C824" s="15" t="s">
        <v>44</v>
      </c>
      <c r="D824" s="15" t="s">
        <v>54</v>
      </c>
      <c r="E824" s="15" t="s">
        <v>204</v>
      </c>
      <c r="F824" s="15" t="s">
        <v>37</v>
      </c>
      <c r="G824" s="102">
        <f>G825</f>
        <v>169984</v>
      </c>
      <c r="H824" s="102">
        <f>H825</f>
        <v>183245</v>
      </c>
      <c r="I824" s="102">
        <f>I825</f>
        <v>183245</v>
      </c>
      <c r="J824" s="31"/>
      <c r="P824" s="31"/>
      <c r="Q824" s="31"/>
      <c r="R824" s="31"/>
      <c r="S824" s="31"/>
      <c r="T824" s="31"/>
    </row>
    <row r="825" spans="1:20" s="32" customFormat="1" ht="25.5">
      <c r="A825" s="16" t="s">
        <v>38</v>
      </c>
      <c r="B825" s="14">
        <v>757</v>
      </c>
      <c r="C825" s="15" t="s">
        <v>44</v>
      </c>
      <c r="D825" s="15" t="s">
        <v>54</v>
      </c>
      <c r="E825" s="15" t="s">
        <v>204</v>
      </c>
      <c r="F825" s="15" t="s">
        <v>39</v>
      </c>
      <c r="G825" s="102">
        <f>'прил 5,'!G323</f>
        <v>169984</v>
      </c>
      <c r="H825" s="102">
        <f>'прил 5,'!H323</f>
        <v>183245</v>
      </c>
      <c r="I825" s="102">
        <f>'прил 5,'!I323</f>
        <v>183245</v>
      </c>
      <c r="J825" s="31"/>
      <c r="P825" s="31"/>
      <c r="Q825" s="31"/>
      <c r="R825" s="31"/>
      <c r="S825" s="31"/>
      <c r="T825" s="31"/>
    </row>
    <row r="826" spans="1:20" s="32" customFormat="1">
      <c r="A826" s="16" t="s">
        <v>63</v>
      </c>
      <c r="B826" s="14"/>
      <c r="C826" s="15"/>
      <c r="D826" s="15"/>
      <c r="E826" s="15" t="s">
        <v>204</v>
      </c>
      <c r="F826" s="15" t="s">
        <v>64</v>
      </c>
      <c r="G826" s="102">
        <f>G827</f>
        <v>300</v>
      </c>
      <c r="H826" s="102">
        <f>H827</f>
        <v>300</v>
      </c>
      <c r="I826" s="102">
        <f>I827</f>
        <v>300</v>
      </c>
      <c r="J826" s="31"/>
      <c r="P826" s="31"/>
      <c r="Q826" s="31"/>
      <c r="R826" s="31"/>
      <c r="S826" s="31"/>
      <c r="T826" s="31"/>
    </row>
    <row r="827" spans="1:20">
      <c r="A827" s="16" t="s">
        <v>66</v>
      </c>
      <c r="B827" s="14">
        <v>757</v>
      </c>
      <c r="C827" s="15" t="s">
        <v>44</v>
      </c>
      <c r="D827" s="15" t="s">
        <v>54</v>
      </c>
      <c r="E827" s="15" t="s">
        <v>204</v>
      </c>
      <c r="F827" s="15" t="s">
        <v>67</v>
      </c>
      <c r="G827" s="109">
        <f>'прил 5,'!G325</f>
        <v>300</v>
      </c>
      <c r="H827" s="109">
        <f>'прил 5,'!H325</f>
        <v>300</v>
      </c>
      <c r="I827" s="109">
        <f>'прил 5,'!I325</f>
        <v>300</v>
      </c>
    </row>
    <row r="828" spans="1:20" ht="76.5" hidden="1">
      <c r="A828" s="16" t="s">
        <v>396</v>
      </c>
      <c r="B828" s="14">
        <v>757</v>
      </c>
      <c r="C828" s="15" t="s">
        <v>44</v>
      </c>
      <c r="D828" s="15" t="s">
        <v>19</v>
      </c>
      <c r="E828" s="15" t="s">
        <v>395</v>
      </c>
      <c r="F828" s="15"/>
      <c r="G828" s="89">
        <f>G829</f>
        <v>0</v>
      </c>
      <c r="H828" s="89">
        <f>H829</f>
        <v>0</v>
      </c>
      <c r="I828" s="89">
        <f>I829</f>
        <v>0</v>
      </c>
    </row>
    <row r="829" spans="1:20" hidden="1">
      <c r="A829" s="16" t="s">
        <v>32</v>
      </c>
      <c r="B829" s="14">
        <v>757</v>
      </c>
      <c r="C829" s="15" t="s">
        <v>44</v>
      </c>
      <c r="D829" s="15" t="s">
        <v>19</v>
      </c>
      <c r="E829" s="15" t="s">
        <v>395</v>
      </c>
      <c r="F829" s="15" t="s">
        <v>33</v>
      </c>
      <c r="G829" s="89">
        <f>'прил 5,'!G216</f>
        <v>0</v>
      </c>
      <c r="H829" s="89">
        <f>'прил 5,'!H216</f>
        <v>0</v>
      </c>
      <c r="I829" s="89">
        <f>'прил 5,'!I216</f>
        <v>0</v>
      </c>
    </row>
    <row r="830" spans="1:20" ht="45" hidden="1" customHeight="1">
      <c r="A830" s="16" t="s">
        <v>600</v>
      </c>
      <c r="B830" s="15"/>
      <c r="C830" s="15"/>
      <c r="D830" s="15"/>
      <c r="E830" s="15" t="s">
        <v>542</v>
      </c>
      <c r="F830" s="15"/>
      <c r="G830" s="102">
        <f>G831</f>
        <v>0</v>
      </c>
      <c r="H830" s="89">
        <v>0</v>
      </c>
      <c r="I830" s="89">
        <v>0</v>
      </c>
    </row>
    <row r="831" spans="1:20" ht="34.5" hidden="1" customHeight="1">
      <c r="A831" s="16" t="s">
        <v>96</v>
      </c>
      <c r="B831" s="15"/>
      <c r="C831" s="15"/>
      <c r="D831" s="15"/>
      <c r="E831" s="15" t="s">
        <v>542</v>
      </c>
      <c r="F831" s="15" t="s">
        <v>349</v>
      </c>
      <c r="G831" s="102">
        <f>G832</f>
        <v>0</v>
      </c>
      <c r="H831" s="89">
        <v>0</v>
      </c>
      <c r="I831" s="89">
        <v>0</v>
      </c>
    </row>
    <row r="832" spans="1:20" ht="68.25" hidden="1" customHeight="1">
      <c r="A832" s="50" t="s">
        <v>421</v>
      </c>
      <c r="B832" s="15"/>
      <c r="C832" s="15"/>
      <c r="D832" s="15"/>
      <c r="E832" s="15" t="s">
        <v>542</v>
      </c>
      <c r="F832" s="15" t="s">
        <v>420</v>
      </c>
      <c r="G832" s="102">
        <f>'прил 5,'!G143</f>
        <v>0</v>
      </c>
      <c r="H832" s="89">
        <v>0</v>
      </c>
      <c r="I832" s="89">
        <v>0</v>
      </c>
    </row>
    <row r="833" spans="1:10" ht="49.5" hidden="1" customHeight="1">
      <c r="A833" s="50" t="s">
        <v>601</v>
      </c>
      <c r="B833" s="15"/>
      <c r="C833" s="15"/>
      <c r="D833" s="15"/>
      <c r="E833" s="15" t="s">
        <v>543</v>
      </c>
      <c r="F833" s="15"/>
      <c r="G833" s="89">
        <f>G834</f>
        <v>0</v>
      </c>
      <c r="H833" s="89">
        <v>0</v>
      </c>
      <c r="I833" s="89">
        <v>0</v>
      </c>
    </row>
    <row r="834" spans="1:10" ht="39" hidden="1" customHeight="1">
      <c r="A834" s="16" t="s">
        <v>96</v>
      </c>
      <c r="B834" s="15"/>
      <c r="C834" s="15"/>
      <c r="D834" s="15"/>
      <c r="E834" s="15" t="s">
        <v>543</v>
      </c>
      <c r="F834" s="15" t="s">
        <v>349</v>
      </c>
      <c r="G834" s="89">
        <f>G835</f>
        <v>0</v>
      </c>
      <c r="H834" s="89">
        <v>0</v>
      </c>
      <c r="I834" s="89">
        <v>0</v>
      </c>
    </row>
    <row r="835" spans="1:10" ht="50.25" hidden="1" customHeight="1">
      <c r="A835" s="50" t="s">
        <v>421</v>
      </c>
      <c r="B835" s="15"/>
      <c r="C835" s="15"/>
      <c r="D835" s="15"/>
      <c r="E835" s="15" t="s">
        <v>544</v>
      </c>
      <c r="F835" s="15" t="s">
        <v>420</v>
      </c>
      <c r="G835" s="89"/>
      <c r="H835" s="89">
        <v>0</v>
      </c>
      <c r="I835" s="89">
        <v>0</v>
      </c>
    </row>
    <row r="836" spans="1:10" ht="29.25" customHeight="1">
      <c r="A836" s="16" t="s">
        <v>665</v>
      </c>
      <c r="B836" s="15"/>
      <c r="C836" s="15"/>
      <c r="D836" s="15"/>
      <c r="E836" s="15" t="s">
        <v>758</v>
      </c>
      <c r="F836" s="15"/>
      <c r="G836" s="89">
        <f>G837</f>
        <v>42300</v>
      </c>
      <c r="H836" s="89">
        <f t="shared" ref="H836:I837" si="238">H837</f>
        <v>42300</v>
      </c>
      <c r="I836" s="89">
        <f t="shared" si="238"/>
        <v>42300</v>
      </c>
    </row>
    <row r="837" spans="1:10" ht="18.75" customHeight="1">
      <c r="A837" s="50" t="s">
        <v>603</v>
      </c>
      <c r="B837" s="15"/>
      <c r="C837" s="15"/>
      <c r="D837" s="15"/>
      <c r="E837" s="15" t="s">
        <v>758</v>
      </c>
      <c r="F837" s="15" t="s">
        <v>37</v>
      </c>
      <c r="G837" s="89">
        <f>G838</f>
        <v>42300</v>
      </c>
      <c r="H837" s="89">
        <f t="shared" si="238"/>
        <v>42300</v>
      </c>
      <c r="I837" s="89">
        <f t="shared" si="238"/>
        <v>42300</v>
      </c>
    </row>
    <row r="838" spans="1:10" ht="27" customHeight="1">
      <c r="A838" s="50" t="s">
        <v>38</v>
      </c>
      <c r="B838" s="15"/>
      <c r="C838" s="15"/>
      <c r="D838" s="15"/>
      <c r="E838" s="15" t="s">
        <v>758</v>
      </c>
      <c r="F838" s="15" t="s">
        <v>39</v>
      </c>
      <c r="G838" s="89">
        <f>'прил 5,'!G1131</f>
        <v>42300</v>
      </c>
      <c r="H838" s="89">
        <f>'прил 5,'!H1131</f>
        <v>42300</v>
      </c>
      <c r="I838" s="89">
        <f>'прил 5,'!I1131</f>
        <v>42300</v>
      </c>
    </row>
    <row r="839" spans="1:10" ht="66" hidden="1" customHeight="1">
      <c r="A839" s="16" t="s">
        <v>541</v>
      </c>
      <c r="B839" s="14">
        <v>757</v>
      </c>
      <c r="C839" s="15" t="s">
        <v>26</v>
      </c>
      <c r="D839" s="15" t="s">
        <v>70</v>
      </c>
      <c r="E839" s="15" t="s">
        <v>629</v>
      </c>
      <c r="F839" s="15"/>
      <c r="G839" s="74">
        <f>G840</f>
        <v>0</v>
      </c>
      <c r="H839" s="74">
        <f t="shared" ref="H839:I840" si="239">H840</f>
        <v>0</v>
      </c>
      <c r="I839" s="102">
        <f t="shared" si="239"/>
        <v>0</v>
      </c>
      <c r="J839" s="1"/>
    </row>
    <row r="840" spans="1:10" ht="33.75" hidden="1" customHeight="1">
      <c r="A840" s="16" t="s">
        <v>30</v>
      </c>
      <c r="B840" s="14">
        <v>757</v>
      </c>
      <c r="C840" s="15" t="s">
        <v>26</v>
      </c>
      <c r="D840" s="15" t="s">
        <v>70</v>
      </c>
      <c r="E840" s="15" t="s">
        <v>629</v>
      </c>
      <c r="F840" s="15" t="s">
        <v>31</v>
      </c>
      <c r="G840" s="74">
        <f>G841</f>
        <v>0</v>
      </c>
      <c r="H840" s="74">
        <f t="shared" si="239"/>
        <v>0</v>
      </c>
      <c r="I840" s="102">
        <f t="shared" si="239"/>
        <v>0</v>
      </c>
      <c r="J840" s="1"/>
    </row>
    <row r="841" spans="1:10" ht="27.75" hidden="1" customHeight="1">
      <c r="A841" s="16" t="s">
        <v>32</v>
      </c>
      <c r="B841" s="14">
        <v>757</v>
      </c>
      <c r="C841" s="15" t="s">
        <v>26</v>
      </c>
      <c r="D841" s="15" t="s">
        <v>70</v>
      </c>
      <c r="E841" s="15" t="s">
        <v>629</v>
      </c>
      <c r="F841" s="15" t="s">
        <v>33</v>
      </c>
      <c r="G841" s="74"/>
      <c r="H841" s="74"/>
      <c r="I841" s="102">
        <f>'прил 5,'!I50</f>
        <v>0</v>
      </c>
      <c r="J841" s="1"/>
    </row>
    <row r="842" spans="1:10" ht="18" hidden="1" customHeight="1">
      <c r="A842" s="16" t="s">
        <v>663</v>
      </c>
      <c r="B842" s="14">
        <v>793</v>
      </c>
      <c r="C842" s="15" t="s">
        <v>19</v>
      </c>
      <c r="D842" s="15" t="s">
        <v>23</v>
      </c>
      <c r="E842" s="15" t="s">
        <v>662</v>
      </c>
      <c r="F842" s="15"/>
      <c r="G842" s="74">
        <f>G843</f>
        <v>0</v>
      </c>
      <c r="H842" s="74">
        <f t="shared" ref="H842:I843" si="240">H843</f>
        <v>0</v>
      </c>
      <c r="I842" s="74">
        <f t="shared" si="240"/>
        <v>0</v>
      </c>
      <c r="J842" s="1"/>
    </row>
    <row r="843" spans="1:10" ht="19.5" hidden="1" customHeight="1">
      <c r="A843" s="16" t="s">
        <v>324</v>
      </c>
      <c r="B843" s="14">
        <v>793</v>
      </c>
      <c r="C843" s="15" t="s">
        <v>19</v>
      </c>
      <c r="D843" s="15" t="s">
        <v>23</v>
      </c>
      <c r="E843" s="15" t="s">
        <v>662</v>
      </c>
      <c r="F843" s="15" t="s">
        <v>37</v>
      </c>
      <c r="G843" s="74">
        <f>G844</f>
        <v>0</v>
      </c>
      <c r="H843" s="74">
        <f t="shared" si="240"/>
        <v>0</v>
      </c>
      <c r="I843" s="74">
        <f t="shared" si="240"/>
        <v>0</v>
      </c>
      <c r="J843" s="1"/>
    </row>
    <row r="844" spans="1:10" ht="25.5" hidden="1" customHeight="1">
      <c r="A844" s="16" t="s">
        <v>38</v>
      </c>
      <c r="B844" s="14">
        <v>793</v>
      </c>
      <c r="C844" s="15" t="s">
        <v>19</v>
      </c>
      <c r="D844" s="15" t="s">
        <v>23</v>
      </c>
      <c r="E844" s="15" t="s">
        <v>662</v>
      </c>
      <c r="F844" s="15" t="s">
        <v>39</v>
      </c>
      <c r="G844" s="74">
        <f>'прил 5,'!G1134</f>
        <v>0</v>
      </c>
      <c r="H844" s="74">
        <f>'прил 5,'!H1134</f>
        <v>0</v>
      </c>
      <c r="I844" s="74">
        <f>'прил 5,'!I1134</f>
        <v>0</v>
      </c>
      <c r="J844" s="1"/>
    </row>
    <row r="845" spans="1:10" ht="81.75" hidden="1" customHeight="1">
      <c r="A845" s="16" t="s">
        <v>631</v>
      </c>
      <c r="B845" s="14">
        <v>757</v>
      </c>
      <c r="C845" s="15" t="s">
        <v>26</v>
      </c>
      <c r="D845" s="15" t="s">
        <v>70</v>
      </c>
      <c r="E845" s="15" t="s">
        <v>630</v>
      </c>
      <c r="F845" s="15"/>
      <c r="G845" s="74">
        <f>G846</f>
        <v>0</v>
      </c>
      <c r="H845" s="74">
        <f t="shared" ref="H845:I846" si="241">H846</f>
        <v>0</v>
      </c>
      <c r="I845" s="102">
        <f t="shared" si="241"/>
        <v>0</v>
      </c>
      <c r="J845" s="1"/>
    </row>
    <row r="846" spans="1:10" ht="47.25" hidden="1" customHeight="1">
      <c r="A846" s="16" t="s">
        <v>96</v>
      </c>
      <c r="B846" s="14">
        <v>757</v>
      </c>
      <c r="C846" s="15" t="s">
        <v>26</v>
      </c>
      <c r="D846" s="15" t="s">
        <v>70</v>
      </c>
      <c r="E846" s="15" t="s">
        <v>630</v>
      </c>
      <c r="F846" s="15" t="s">
        <v>349</v>
      </c>
      <c r="G846" s="74">
        <f>G847</f>
        <v>0</v>
      </c>
      <c r="H846" s="74">
        <f t="shared" si="241"/>
        <v>0</v>
      </c>
      <c r="I846" s="74">
        <f t="shared" si="241"/>
        <v>0</v>
      </c>
      <c r="J846" s="1"/>
    </row>
    <row r="847" spans="1:10" ht="98.25" hidden="1" customHeight="1">
      <c r="A847" s="50" t="s">
        <v>421</v>
      </c>
      <c r="B847" s="14">
        <v>757</v>
      </c>
      <c r="C847" s="15" t="s">
        <v>26</v>
      </c>
      <c r="D847" s="15" t="s">
        <v>70</v>
      </c>
      <c r="E847" s="15" t="s">
        <v>630</v>
      </c>
      <c r="F847" s="15" t="s">
        <v>420</v>
      </c>
      <c r="G847" s="74"/>
      <c r="H847" s="74">
        <v>0</v>
      </c>
      <c r="I847" s="74"/>
      <c r="J847" s="1"/>
    </row>
    <row r="848" spans="1:10" ht="19.5" hidden="1" customHeight="1">
      <c r="A848" s="16" t="s">
        <v>394</v>
      </c>
      <c r="B848" s="14">
        <v>757</v>
      </c>
      <c r="C848" s="15" t="s">
        <v>26</v>
      </c>
      <c r="D848" s="15" t="s">
        <v>70</v>
      </c>
      <c r="E848" s="15" t="s">
        <v>126</v>
      </c>
      <c r="F848" s="15"/>
      <c r="G848" s="102">
        <f>G849</f>
        <v>0</v>
      </c>
      <c r="H848" s="89">
        <v>0</v>
      </c>
      <c r="I848" s="89">
        <v>0</v>
      </c>
      <c r="J848" s="1"/>
    </row>
    <row r="849" spans="1:11" ht="39.75" hidden="1" customHeight="1">
      <c r="A849" s="16" t="s">
        <v>30</v>
      </c>
      <c r="B849" s="14">
        <v>757</v>
      </c>
      <c r="C849" s="15" t="s">
        <v>26</v>
      </c>
      <c r="D849" s="15" t="s">
        <v>70</v>
      </c>
      <c r="E849" s="15" t="s">
        <v>126</v>
      </c>
      <c r="F849" s="15" t="s">
        <v>31</v>
      </c>
      <c r="G849" s="102">
        <f>G850</f>
        <v>0</v>
      </c>
      <c r="H849" s="89">
        <v>0</v>
      </c>
      <c r="I849" s="89">
        <v>0</v>
      </c>
      <c r="J849" s="1"/>
    </row>
    <row r="850" spans="1:11" ht="20.25" hidden="1" customHeight="1">
      <c r="A850" s="16" t="s">
        <v>32</v>
      </c>
      <c r="B850" s="14">
        <v>757</v>
      </c>
      <c r="C850" s="15" t="s">
        <v>26</v>
      </c>
      <c r="D850" s="15" t="s">
        <v>70</v>
      </c>
      <c r="E850" s="15" t="s">
        <v>126</v>
      </c>
      <c r="F850" s="15" t="s">
        <v>33</v>
      </c>
      <c r="G850" s="102">
        <f>'прил 5,'!G59+'прил 5,'!G219</f>
        <v>0</v>
      </c>
      <c r="H850" s="89">
        <v>0</v>
      </c>
      <c r="I850" s="89">
        <v>0</v>
      </c>
      <c r="J850" s="1"/>
    </row>
    <row r="851" spans="1:11" ht="39" hidden="1" customHeight="1">
      <c r="A851" s="16" t="s">
        <v>184</v>
      </c>
      <c r="B851" s="14">
        <v>757</v>
      </c>
      <c r="C851" s="15" t="s">
        <v>44</v>
      </c>
      <c r="D851" s="15" t="s">
        <v>19</v>
      </c>
      <c r="E851" s="15" t="s">
        <v>183</v>
      </c>
      <c r="F851" s="15"/>
      <c r="G851" s="102">
        <f>G852</f>
        <v>0</v>
      </c>
      <c r="H851" s="74">
        <f t="shared" ref="H851:I852" si="242">H852</f>
        <v>0</v>
      </c>
      <c r="I851" s="74">
        <f t="shared" si="242"/>
        <v>0</v>
      </c>
      <c r="J851" s="1"/>
    </row>
    <row r="852" spans="1:11" ht="39.75" hidden="1" customHeight="1">
      <c r="A852" s="16" t="s">
        <v>30</v>
      </c>
      <c r="B852" s="14">
        <v>757</v>
      </c>
      <c r="C852" s="15" t="s">
        <v>44</v>
      </c>
      <c r="D852" s="15" t="s">
        <v>19</v>
      </c>
      <c r="E852" s="15" t="s">
        <v>183</v>
      </c>
      <c r="F852" s="15" t="s">
        <v>31</v>
      </c>
      <c r="G852" s="102">
        <f>G853</f>
        <v>0</v>
      </c>
      <c r="H852" s="74">
        <f t="shared" si="242"/>
        <v>0</v>
      </c>
      <c r="I852" s="74">
        <f t="shared" si="242"/>
        <v>0</v>
      </c>
      <c r="J852" s="1"/>
    </row>
    <row r="853" spans="1:11" ht="20.25" hidden="1" customHeight="1">
      <c r="A853" s="16" t="s">
        <v>32</v>
      </c>
      <c r="B853" s="14">
        <v>757</v>
      </c>
      <c r="C853" s="15" t="s">
        <v>44</v>
      </c>
      <c r="D853" s="15" t="s">
        <v>19</v>
      </c>
      <c r="E853" s="15" t="s">
        <v>183</v>
      </c>
      <c r="F853" s="15" t="s">
        <v>33</v>
      </c>
      <c r="G853" s="102">
        <v>0</v>
      </c>
      <c r="H853" s="74">
        <f>'прил 5,'!H222</f>
        <v>0</v>
      </c>
      <c r="I853" s="74">
        <v>0</v>
      </c>
      <c r="J853" s="1"/>
    </row>
    <row r="854" spans="1:11" ht="87.75" hidden="1" customHeight="1">
      <c r="A854" s="16" t="s">
        <v>512</v>
      </c>
      <c r="B854" s="14">
        <v>757</v>
      </c>
      <c r="C854" s="15" t="s">
        <v>26</v>
      </c>
      <c r="D854" s="15" t="s">
        <v>70</v>
      </c>
      <c r="E854" s="15" t="s">
        <v>513</v>
      </c>
      <c r="F854" s="15"/>
      <c r="G854" s="102">
        <f>G855</f>
        <v>0</v>
      </c>
      <c r="H854" s="74">
        <f t="shared" ref="H854:K855" si="243">H855</f>
        <v>0</v>
      </c>
      <c r="I854" s="74">
        <f t="shared" si="243"/>
        <v>0</v>
      </c>
      <c r="J854" s="1"/>
    </row>
    <row r="855" spans="1:11" ht="45" hidden="1" customHeight="1">
      <c r="A855" s="16" t="s">
        <v>30</v>
      </c>
      <c r="B855" s="14">
        <v>757</v>
      </c>
      <c r="C855" s="15" t="s">
        <v>26</v>
      </c>
      <c r="D855" s="15" t="s">
        <v>70</v>
      </c>
      <c r="E855" s="15" t="s">
        <v>513</v>
      </c>
      <c r="F855" s="15" t="s">
        <v>31</v>
      </c>
      <c r="G855" s="102">
        <f>G856</f>
        <v>0</v>
      </c>
      <c r="H855" s="74">
        <f t="shared" si="243"/>
        <v>0</v>
      </c>
      <c r="I855" s="74">
        <f t="shared" si="243"/>
        <v>0</v>
      </c>
      <c r="J855" s="74">
        <f t="shared" si="243"/>
        <v>0</v>
      </c>
      <c r="K855" s="74">
        <f t="shared" si="243"/>
        <v>0</v>
      </c>
    </row>
    <row r="856" spans="1:11" ht="19.5" hidden="1" customHeight="1">
      <c r="A856" s="16" t="s">
        <v>32</v>
      </c>
      <c r="B856" s="14">
        <v>757</v>
      </c>
      <c r="C856" s="15" t="s">
        <v>26</v>
      </c>
      <c r="D856" s="15" t="s">
        <v>70</v>
      </c>
      <c r="E856" s="15" t="s">
        <v>513</v>
      </c>
      <c r="F856" s="15" t="s">
        <v>33</v>
      </c>
      <c r="G856" s="102">
        <v>0</v>
      </c>
      <c r="H856" s="74">
        <f>'прил 5,'!H62</f>
        <v>0</v>
      </c>
      <c r="I856" s="74">
        <v>0</v>
      </c>
      <c r="J856" s="1"/>
    </row>
    <row r="857" spans="1:11" ht="36" hidden="1" customHeight="1">
      <c r="A857" s="16" t="s">
        <v>524</v>
      </c>
      <c r="B857" s="14">
        <v>757</v>
      </c>
      <c r="C857" s="15" t="s">
        <v>44</v>
      </c>
      <c r="D857" s="15" t="s">
        <v>19</v>
      </c>
      <c r="E857" s="15" t="s">
        <v>523</v>
      </c>
      <c r="F857" s="15"/>
      <c r="G857" s="102">
        <f>G858</f>
        <v>0</v>
      </c>
      <c r="H857" s="74">
        <f t="shared" ref="H857:K858" si="244">H858</f>
        <v>0</v>
      </c>
      <c r="I857" s="74">
        <f t="shared" si="244"/>
        <v>0</v>
      </c>
      <c r="J857" s="1"/>
    </row>
    <row r="858" spans="1:11" ht="45" hidden="1" customHeight="1">
      <c r="A858" s="16" t="s">
        <v>30</v>
      </c>
      <c r="B858" s="14">
        <v>757</v>
      </c>
      <c r="C858" s="15" t="s">
        <v>44</v>
      </c>
      <c r="D858" s="15" t="s">
        <v>19</v>
      </c>
      <c r="E858" s="15" t="s">
        <v>523</v>
      </c>
      <c r="F858" s="15" t="s">
        <v>31</v>
      </c>
      <c r="G858" s="102">
        <f>G859</f>
        <v>0</v>
      </c>
      <c r="H858" s="74">
        <f t="shared" si="244"/>
        <v>0</v>
      </c>
      <c r="I858" s="74">
        <f t="shared" si="244"/>
        <v>0</v>
      </c>
      <c r="J858" s="74">
        <f t="shared" si="244"/>
        <v>0</v>
      </c>
      <c r="K858" s="74">
        <f t="shared" si="244"/>
        <v>0</v>
      </c>
    </row>
    <row r="859" spans="1:11" ht="19.5" hidden="1" customHeight="1">
      <c r="A859" s="16" t="s">
        <v>32</v>
      </c>
      <c r="B859" s="14">
        <v>757</v>
      </c>
      <c r="C859" s="15" t="s">
        <v>44</v>
      </c>
      <c r="D859" s="15" t="s">
        <v>19</v>
      </c>
      <c r="E859" s="15" t="s">
        <v>523</v>
      </c>
      <c r="F859" s="15" t="s">
        <v>33</v>
      </c>
      <c r="G859" s="102">
        <v>0</v>
      </c>
      <c r="H859" s="74">
        <f>'прил 5,'!H241</f>
        <v>0</v>
      </c>
      <c r="I859" s="74">
        <f>'прил 5,'!I241</f>
        <v>0</v>
      </c>
      <c r="J859" s="1"/>
    </row>
    <row r="860" spans="1:11" ht="82.5" hidden="1" customHeight="1">
      <c r="A860" s="16" t="s">
        <v>576</v>
      </c>
      <c r="B860" s="14">
        <v>757</v>
      </c>
      <c r="C860" s="15" t="s">
        <v>44</v>
      </c>
      <c r="D860" s="15" t="s">
        <v>19</v>
      </c>
      <c r="E860" s="15" t="s">
        <v>575</v>
      </c>
      <c r="F860" s="15"/>
      <c r="G860" s="89">
        <f>G861+G866+G869+G872</f>
        <v>0</v>
      </c>
      <c r="H860" s="8">
        <f t="shared" ref="H860:I860" si="245">H861</f>
        <v>0</v>
      </c>
      <c r="I860" s="8">
        <f t="shared" si="245"/>
        <v>0</v>
      </c>
      <c r="J860" s="1"/>
    </row>
    <row r="861" spans="1:11" ht="91.5" hidden="1" customHeight="1">
      <c r="A861" s="23" t="s">
        <v>574</v>
      </c>
      <c r="B861" s="14">
        <v>757</v>
      </c>
      <c r="C861" s="15" t="s">
        <v>44</v>
      </c>
      <c r="D861" s="15" t="s">
        <v>19</v>
      </c>
      <c r="E861" s="15" t="s">
        <v>573</v>
      </c>
      <c r="F861" s="14"/>
      <c r="G861" s="89">
        <f>G862+G864</f>
        <v>0</v>
      </c>
      <c r="H861" s="89">
        <v>0</v>
      </c>
      <c r="I861" s="89">
        <v>0</v>
      </c>
      <c r="J861" s="1"/>
    </row>
    <row r="862" spans="1:11" ht="25.5" hidden="1">
      <c r="A862" s="16" t="s">
        <v>30</v>
      </c>
      <c r="B862" s="14">
        <v>757</v>
      </c>
      <c r="C862" s="15" t="s">
        <v>44</v>
      </c>
      <c r="D862" s="15" t="s">
        <v>19</v>
      </c>
      <c r="E862" s="15" t="s">
        <v>573</v>
      </c>
      <c r="F862" s="15" t="s">
        <v>31</v>
      </c>
      <c r="G862" s="89">
        <f>G863</f>
        <v>0</v>
      </c>
      <c r="H862" s="8">
        <f>H863</f>
        <v>0</v>
      </c>
      <c r="I862" s="8">
        <f>I863</f>
        <v>0</v>
      </c>
      <c r="J862" s="1"/>
    </row>
    <row r="863" spans="1:11" hidden="1">
      <c r="A863" s="16" t="s">
        <v>32</v>
      </c>
      <c r="B863" s="14">
        <v>757</v>
      </c>
      <c r="C863" s="15" t="s">
        <v>44</v>
      </c>
      <c r="D863" s="15" t="s">
        <v>19</v>
      </c>
      <c r="E863" s="15" t="s">
        <v>573</v>
      </c>
      <c r="F863" s="15" t="s">
        <v>33</v>
      </c>
      <c r="G863" s="89">
        <f>'прил 5,'!G167</f>
        <v>0</v>
      </c>
      <c r="H863" s="89">
        <v>0</v>
      </c>
      <c r="I863" s="89">
        <v>0</v>
      </c>
      <c r="J863" s="1"/>
    </row>
    <row r="864" spans="1:11" hidden="1">
      <c r="A864" s="16" t="s">
        <v>156</v>
      </c>
      <c r="B864" s="14">
        <v>757</v>
      </c>
      <c r="C864" s="15" t="s">
        <v>44</v>
      </c>
      <c r="D864" s="15" t="s">
        <v>19</v>
      </c>
      <c r="E864" s="15" t="s">
        <v>573</v>
      </c>
      <c r="F864" s="15" t="s">
        <v>157</v>
      </c>
      <c r="G864" s="89">
        <f>G865</f>
        <v>0</v>
      </c>
      <c r="H864" s="89">
        <v>0</v>
      </c>
      <c r="I864" s="89">
        <v>0</v>
      </c>
      <c r="J864" s="1"/>
    </row>
    <row r="865" spans="1:11" hidden="1">
      <c r="A865" s="16" t="s">
        <v>170</v>
      </c>
      <c r="B865" s="14">
        <v>757</v>
      </c>
      <c r="C865" s="15" t="s">
        <v>44</v>
      </c>
      <c r="D865" s="15" t="s">
        <v>19</v>
      </c>
      <c r="E865" s="15" t="s">
        <v>573</v>
      </c>
      <c r="F865" s="15" t="s">
        <v>171</v>
      </c>
      <c r="G865" s="89">
        <f>'прил 5,'!G169</f>
        <v>0</v>
      </c>
      <c r="H865" s="89">
        <v>0</v>
      </c>
      <c r="I865" s="89">
        <v>0</v>
      </c>
      <c r="J865" s="1"/>
    </row>
    <row r="866" spans="1:11" ht="91.5" hidden="1" customHeight="1">
      <c r="A866" s="23" t="s">
        <v>578</v>
      </c>
      <c r="B866" s="14">
        <v>757</v>
      </c>
      <c r="C866" s="15" t="s">
        <v>44</v>
      </c>
      <c r="D866" s="15" t="s">
        <v>19</v>
      </c>
      <c r="E866" s="15" t="s">
        <v>577</v>
      </c>
      <c r="F866" s="14"/>
      <c r="G866" s="89">
        <f>G867</f>
        <v>0</v>
      </c>
      <c r="H866" s="89">
        <v>0</v>
      </c>
      <c r="I866" s="89">
        <v>0</v>
      </c>
      <c r="J866" s="1"/>
    </row>
    <row r="867" spans="1:11" ht="25.5" hidden="1">
      <c r="A867" s="16" t="s">
        <v>30</v>
      </c>
      <c r="B867" s="14">
        <v>757</v>
      </c>
      <c r="C867" s="15" t="s">
        <v>44</v>
      </c>
      <c r="D867" s="15" t="s">
        <v>19</v>
      </c>
      <c r="E867" s="15" t="s">
        <v>577</v>
      </c>
      <c r="F867" s="15" t="s">
        <v>31</v>
      </c>
      <c r="G867" s="89">
        <f>G868</f>
        <v>0</v>
      </c>
      <c r="H867" s="8">
        <f>H868</f>
        <v>0</v>
      </c>
      <c r="I867" s="8">
        <f>I868</f>
        <v>0</v>
      </c>
      <c r="J867" s="1"/>
    </row>
    <row r="868" spans="1:11" hidden="1">
      <c r="A868" s="16" t="s">
        <v>32</v>
      </c>
      <c r="B868" s="14">
        <v>757</v>
      </c>
      <c r="C868" s="15" t="s">
        <v>44</v>
      </c>
      <c r="D868" s="15" t="s">
        <v>19</v>
      </c>
      <c r="E868" s="15" t="s">
        <v>577</v>
      </c>
      <c r="F868" s="15" t="s">
        <v>33</v>
      </c>
      <c r="G868" s="89">
        <f>'прил 5,'!G172</f>
        <v>0</v>
      </c>
      <c r="H868" s="89">
        <v>0</v>
      </c>
      <c r="I868" s="89">
        <v>0</v>
      </c>
      <c r="J868" s="1"/>
    </row>
    <row r="869" spans="1:11" ht="91.5" hidden="1" customHeight="1">
      <c r="A869" s="23" t="s">
        <v>579</v>
      </c>
      <c r="B869" s="14">
        <v>757</v>
      </c>
      <c r="C869" s="15" t="s">
        <v>44</v>
      </c>
      <c r="D869" s="15" t="s">
        <v>19</v>
      </c>
      <c r="E869" s="15" t="s">
        <v>580</v>
      </c>
      <c r="F869" s="14"/>
      <c r="G869" s="89">
        <f>G870</f>
        <v>0</v>
      </c>
      <c r="H869" s="89">
        <v>0</v>
      </c>
      <c r="I869" s="89">
        <v>0</v>
      </c>
      <c r="J869" s="1"/>
    </row>
    <row r="870" spans="1:11" ht="25.5" hidden="1">
      <c r="A870" s="16" t="s">
        <v>30</v>
      </c>
      <c r="B870" s="14">
        <v>757</v>
      </c>
      <c r="C870" s="15" t="s">
        <v>44</v>
      </c>
      <c r="D870" s="15" t="s">
        <v>19</v>
      </c>
      <c r="E870" s="15" t="s">
        <v>580</v>
      </c>
      <c r="F870" s="15" t="s">
        <v>31</v>
      </c>
      <c r="G870" s="89">
        <f>G871</f>
        <v>0</v>
      </c>
      <c r="H870" s="8">
        <f>H871</f>
        <v>0</v>
      </c>
      <c r="I870" s="8">
        <f>I871</f>
        <v>0</v>
      </c>
      <c r="J870" s="1"/>
    </row>
    <row r="871" spans="1:11" hidden="1">
      <c r="A871" s="16" t="s">
        <v>32</v>
      </c>
      <c r="B871" s="14">
        <v>757</v>
      </c>
      <c r="C871" s="15" t="s">
        <v>44</v>
      </c>
      <c r="D871" s="15" t="s">
        <v>19</v>
      </c>
      <c r="E871" s="15" t="s">
        <v>580</v>
      </c>
      <c r="F871" s="15" t="s">
        <v>33</v>
      </c>
      <c r="G871" s="89">
        <f>'прил 5,'!G175</f>
        <v>0</v>
      </c>
      <c r="H871" s="89">
        <v>0</v>
      </c>
      <c r="I871" s="89">
        <v>0</v>
      </c>
      <c r="J871" s="1"/>
    </row>
    <row r="872" spans="1:11" ht="68.25" hidden="1" customHeight="1">
      <c r="A872" s="23" t="s">
        <v>582</v>
      </c>
      <c r="B872" s="14">
        <v>757</v>
      </c>
      <c r="C872" s="15" t="s">
        <v>44</v>
      </c>
      <c r="D872" s="15" t="s">
        <v>19</v>
      </c>
      <c r="E872" s="15" t="s">
        <v>581</v>
      </c>
      <c r="F872" s="14"/>
      <c r="G872" s="89">
        <f>G875+G873</f>
        <v>0</v>
      </c>
      <c r="H872" s="89">
        <f t="shared" ref="H872:I872" si="246">H875+H873</f>
        <v>0</v>
      </c>
      <c r="I872" s="89">
        <f t="shared" si="246"/>
        <v>0</v>
      </c>
      <c r="J872" s="1"/>
    </row>
    <row r="873" spans="1:11" ht="19.5" hidden="1" customHeight="1">
      <c r="A873" s="158" t="s">
        <v>156</v>
      </c>
      <c r="B873" s="14">
        <v>757</v>
      </c>
      <c r="C873" s="15" t="s">
        <v>44</v>
      </c>
      <c r="D873" s="15" t="s">
        <v>19</v>
      </c>
      <c r="E873" s="15" t="s">
        <v>581</v>
      </c>
      <c r="F873" s="14">
        <v>500</v>
      </c>
      <c r="G873" s="89">
        <f>G874</f>
        <v>0</v>
      </c>
      <c r="H873" s="74"/>
      <c r="I873" s="74"/>
      <c r="J873" s="1"/>
    </row>
    <row r="874" spans="1:11" ht="21.75" hidden="1" customHeight="1">
      <c r="A874" s="158" t="s">
        <v>178</v>
      </c>
      <c r="B874" s="14">
        <v>757</v>
      </c>
      <c r="C874" s="15" t="s">
        <v>44</v>
      </c>
      <c r="D874" s="15" t="s">
        <v>19</v>
      </c>
      <c r="E874" s="15" t="s">
        <v>581</v>
      </c>
      <c r="F874" s="14">
        <v>520</v>
      </c>
      <c r="G874" s="89">
        <f>'прил 5,'!G179</f>
        <v>0</v>
      </c>
      <c r="H874" s="74"/>
      <c r="I874" s="74"/>
      <c r="J874" s="1"/>
    </row>
    <row r="875" spans="1:11" hidden="1">
      <c r="A875" s="16" t="s">
        <v>63</v>
      </c>
      <c r="B875" s="14">
        <v>757</v>
      </c>
      <c r="C875" s="15" t="s">
        <v>44</v>
      </c>
      <c r="D875" s="15" t="s">
        <v>19</v>
      </c>
      <c r="E875" s="15" t="s">
        <v>581</v>
      </c>
      <c r="F875" s="15" t="s">
        <v>64</v>
      </c>
      <c r="G875" s="89">
        <f>G876</f>
        <v>0</v>
      </c>
      <c r="H875" s="8">
        <f>H876</f>
        <v>0</v>
      </c>
      <c r="I875" s="8">
        <f>I876</f>
        <v>0</v>
      </c>
      <c r="J875" s="1"/>
    </row>
    <row r="876" spans="1:11" hidden="1">
      <c r="A876" s="16" t="s">
        <v>180</v>
      </c>
      <c r="B876" s="14">
        <v>757</v>
      </c>
      <c r="C876" s="15" t="s">
        <v>44</v>
      </c>
      <c r="D876" s="15" t="s">
        <v>19</v>
      </c>
      <c r="E876" s="15" t="s">
        <v>581</v>
      </c>
      <c r="F876" s="15" t="s">
        <v>181</v>
      </c>
      <c r="G876" s="89">
        <f>'прил 5,'!G183</f>
        <v>0</v>
      </c>
      <c r="H876" s="89">
        <v>0</v>
      </c>
      <c r="I876" s="89">
        <v>0</v>
      </c>
      <c r="J876" s="1"/>
    </row>
    <row r="877" spans="1:11" ht="84" hidden="1" customHeight="1">
      <c r="A877" s="16" t="s">
        <v>512</v>
      </c>
      <c r="B877" s="14">
        <v>757</v>
      </c>
      <c r="C877" s="15" t="s">
        <v>26</v>
      </c>
      <c r="D877" s="15" t="s">
        <v>70</v>
      </c>
      <c r="E877" s="15" t="s">
        <v>688</v>
      </c>
      <c r="F877" s="15"/>
      <c r="G877" s="74">
        <f>G878</f>
        <v>0</v>
      </c>
      <c r="H877" s="74">
        <v>0</v>
      </c>
      <c r="I877" s="74">
        <v>0</v>
      </c>
      <c r="J877" s="1"/>
    </row>
    <row r="878" spans="1:11" ht="60" hidden="1" customHeight="1">
      <c r="A878" s="16" t="s">
        <v>30</v>
      </c>
      <c r="B878" s="14">
        <v>757</v>
      </c>
      <c r="C878" s="15" t="s">
        <v>26</v>
      </c>
      <c r="D878" s="15" t="s">
        <v>70</v>
      </c>
      <c r="E878" s="15" t="s">
        <v>688</v>
      </c>
      <c r="F878" s="15" t="s">
        <v>31</v>
      </c>
      <c r="G878" s="74">
        <f>G879</f>
        <v>0</v>
      </c>
      <c r="H878" s="74">
        <v>0</v>
      </c>
      <c r="I878" s="74">
        <v>0</v>
      </c>
      <c r="J878" s="74">
        <f t="shared" ref="J878:K878" si="247">J879</f>
        <v>0</v>
      </c>
      <c r="K878" s="74">
        <f t="shared" si="247"/>
        <v>0</v>
      </c>
    </row>
    <row r="879" spans="1:11" ht="60" hidden="1" customHeight="1">
      <c r="A879" s="16" t="s">
        <v>32</v>
      </c>
      <c r="B879" s="14">
        <v>757</v>
      </c>
      <c r="C879" s="15" t="s">
        <v>26</v>
      </c>
      <c r="D879" s="15" t="s">
        <v>70</v>
      </c>
      <c r="E879" s="15" t="s">
        <v>688</v>
      </c>
      <c r="F879" s="15" t="s">
        <v>33</v>
      </c>
      <c r="G879" s="74"/>
      <c r="H879" s="74"/>
      <c r="I879" s="74"/>
      <c r="J879" s="1"/>
    </row>
    <row r="880" spans="1:11" ht="28.5" customHeight="1">
      <c r="A880" s="16" t="s">
        <v>935</v>
      </c>
      <c r="B880" s="14">
        <v>757</v>
      </c>
      <c r="C880" s="15" t="s">
        <v>44</v>
      </c>
      <c r="D880" s="15" t="s">
        <v>19</v>
      </c>
      <c r="E880" s="15" t="s">
        <v>934</v>
      </c>
      <c r="F880" s="15"/>
      <c r="G880" s="74">
        <f>G881</f>
        <v>12715225.859999999</v>
      </c>
      <c r="H880" s="74">
        <f t="shared" ref="H880:I880" si="248">H881</f>
        <v>0</v>
      </c>
      <c r="I880" s="74">
        <f t="shared" si="248"/>
        <v>0</v>
      </c>
      <c r="J880" s="1"/>
    </row>
    <row r="881" spans="1:20" ht="42" customHeight="1">
      <c r="A881" s="16" t="s">
        <v>30</v>
      </c>
      <c r="B881" s="14">
        <v>757</v>
      </c>
      <c r="C881" s="15" t="s">
        <v>44</v>
      </c>
      <c r="D881" s="15" t="s">
        <v>19</v>
      </c>
      <c r="E881" s="15" t="s">
        <v>934</v>
      </c>
      <c r="F881" s="15" t="s">
        <v>31</v>
      </c>
      <c r="G881" s="74">
        <f>G882</f>
        <v>12715225.859999999</v>
      </c>
      <c r="H881" s="74">
        <f t="shared" ref="H881:I881" si="249">H882</f>
        <v>0</v>
      </c>
      <c r="I881" s="74">
        <f t="shared" si="249"/>
        <v>0</v>
      </c>
      <c r="J881" s="74">
        <f t="shared" ref="J881:K881" si="250">J882</f>
        <v>0</v>
      </c>
      <c r="K881" s="74">
        <f t="shared" si="250"/>
        <v>0</v>
      </c>
    </row>
    <row r="882" spans="1:20" ht="30" customHeight="1">
      <c r="A882" s="16" t="s">
        <v>32</v>
      </c>
      <c r="B882" s="14">
        <v>757</v>
      </c>
      <c r="C882" s="15" t="s">
        <v>44</v>
      </c>
      <c r="D882" s="15" t="s">
        <v>19</v>
      </c>
      <c r="E882" s="15" t="s">
        <v>934</v>
      </c>
      <c r="F882" s="15" t="s">
        <v>33</v>
      </c>
      <c r="G882" s="74">
        <f>'прил 5,'!G247</f>
        <v>12715225.859999999</v>
      </c>
      <c r="H882" s="74">
        <f>'прил 5,'!H247</f>
        <v>0</v>
      </c>
      <c r="I882" s="74">
        <f>'прил 5,'!I247</f>
        <v>0</v>
      </c>
      <c r="J882" s="1"/>
    </row>
    <row r="883" spans="1:20" ht="52.5" customHeight="1">
      <c r="A883" s="16" t="s">
        <v>692</v>
      </c>
      <c r="B883" s="14">
        <v>757</v>
      </c>
      <c r="C883" s="15" t="s">
        <v>44</v>
      </c>
      <c r="D883" s="15" t="s">
        <v>19</v>
      </c>
      <c r="E883" s="15" t="s">
        <v>691</v>
      </c>
      <c r="F883" s="15"/>
      <c r="G883" s="74">
        <f>G884</f>
        <v>0</v>
      </c>
      <c r="H883" s="74">
        <f t="shared" ref="H883:K884" si="251">H884</f>
        <v>5261649.8699999992</v>
      </c>
      <c r="I883" s="74">
        <f t="shared" si="251"/>
        <v>0</v>
      </c>
      <c r="J883" s="1"/>
    </row>
    <row r="884" spans="1:20" ht="36" customHeight="1">
      <c r="A884" s="16" t="s">
        <v>30</v>
      </c>
      <c r="B884" s="14">
        <v>757</v>
      </c>
      <c r="C884" s="15" t="s">
        <v>44</v>
      </c>
      <c r="D884" s="15" t="s">
        <v>19</v>
      </c>
      <c r="E884" s="15" t="s">
        <v>691</v>
      </c>
      <c r="F884" s="15" t="s">
        <v>31</v>
      </c>
      <c r="G884" s="74">
        <f>G885</f>
        <v>0</v>
      </c>
      <c r="H884" s="74">
        <f t="shared" si="251"/>
        <v>5261649.8699999992</v>
      </c>
      <c r="I884" s="74">
        <f t="shared" si="251"/>
        <v>0</v>
      </c>
      <c r="J884" s="74">
        <f t="shared" si="251"/>
        <v>0</v>
      </c>
      <c r="K884" s="74">
        <f t="shared" si="251"/>
        <v>0</v>
      </c>
    </row>
    <row r="885" spans="1:20" ht="26.25" customHeight="1">
      <c r="A885" s="16" t="s">
        <v>32</v>
      </c>
      <c r="B885" s="14">
        <v>757</v>
      </c>
      <c r="C885" s="15" t="s">
        <v>44</v>
      </c>
      <c r="D885" s="15" t="s">
        <v>19</v>
      </c>
      <c r="E885" s="15" t="s">
        <v>691</v>
      </c>
      <c r="F885" s="15" t="s">
        <v>33</v>
      </c>
      <c r="G885" s="74">
        <f>'прил 5,'!G250</f>
        <v>0</v>
      </c>
      <c r="H885" s="74">
        <f>'прил 5,'!H250</f>
        <v>5261649.8699999992</v>
      </c>
      <c r="I885" s="74">
        <f>'прил 5,'!I250</f>
        <v>0</v>
      </c>
      <c r="J885" s="1"/>
    </row>
    <row r="886" spans="1:20" ht="84" hidden="1" customHeight="1">
      <c r="A886" s="16" t="s">
        <v>690</v>
      </c>
      <c r="B886" s="14">
        <v>757</v>
      </c>
      <c r="C886" s="15" t="s">
        <v>26</v>
      </c>
      <c r="D886" s="15" t="s">
        <v>70</v>
      </c>
      <c r="E886" s="15" t="s">
        <v>689</v>
      </c>
      <c r="F886" s="15"/>
      <c r="G886" s="74">
        <f>G887</f>
        <v>0</v>
      </c>
      <c r="H886" s="74">
        <f>H887</f>
        <v>0</v>
      </c>
      <c r="I886" s="74">
        <f>I887</f>
        <v>0</v>
      </c>
      <c r="J886" s="1"/>
    </row>
    <row r="887" spans="1:20" ht="60" hidden="1" customHeight="1">
      <c r="A887" s="16" t="s">
        <v>30</v>
      </c>
      <c r="B887" s="14">
        <v>757</v>
      </c>
      <c r="C887" s="15" t="s">
        <v>26</v>
      </c>
      <c r="D887" s="15" t="s">
        <v>70</v>
      </c>
      <c r="E887" s="15" t="s">
        <v>689</v>
      </c>
      <c r="F887" s="15" t="s">
        <v>31</v>
      </c>
      <c r="G887" s="74">
        <f>G888</f>
        <v>0</v>
      </c>
      <c r="H887" s="74">
        <f t="shared" ref="H887:K887" si="252">H888</f>
        <v>0</v>
      </c>
      <c r="I887" s="74">
        <f t="shared" si="252"/>
        <v>0</v>
      </c>
      <c r="J887" s="74">
        <f t="shared" si="252"/>
        <v>0</v>
      </c>
      <c r="K887" s="74">
        <f t="shared" si="252"/>
        <v>0</v>
      </c>
    </row>
    <row r="888" spans="1:20" ht="60" hidden="1" customHeight="1">
      <c r="A888" s="16" t="s">
        <v>32</v>
      </c>
      <c r="B888" s="14">
        <v>757</v>
      </c>
      <c r="C888" s="15" t="s">
        <v>26</v>
      </c>
      <c r="D888" s="15" t="s">
        <v>70</v>
      </c>
      <c r="E888" s="15" t="s">
        <v>689</v>
      </c>
      <c r="F888" s="15" t="s">
        <v>33</v>
      </c>
      <c r="G888" s="74"/>
      <c r="H888" s="74"/>
      <c r="I888" s="74"/>
      <c r="J888" s="1"/>
    </row>
    <row r="889" spans="1:20" ht="28.5" customHeight="1">
      <c r="A889" s="16" t="s">
        <v>943</v>
      </c>
      <c r="B889" s="14">
        <v>757</v>
      </c>
      <c r="C889" s="15" t="s">
        <v>44</v>
      </c>
      <c r="D889" s="15" t="s">
        <v>19</v>
      </c>
      <c r="E889" s="15" t="s">
        <v>942</v>
      </c>
      <c r="F889" s="15"/>
      <c r="G889" s="74">
        <f>G890</f>
        <v>65359.48</v>
      </c>
      <c r="H889" s="74">
        <f t="shared" ref="H889:I889" si="253">H890</f>
        <v>0</v>
      </c>
      <c r="I889" s="74">
        <f t="shared" si="253"/>
        <v>0</v>
      </c>
      <c r="J889" s="209"/>
      <c r="K889" s="218"/>
      <c r="L889" s="218"/>
      <c r="M889" s="218"/>
      <c r="N889" s="218"/>
      <c r="O889" s="218"/>
      <c r="P889" s="218"/>
      <c r="Q889" s="218"/>
      <c r="R889" s="218"/>
      <c r="S889" s="1"/>
      <c r="T889" s="1"/>
    </row>
    <row r="890" spans="1:20" ht="36" customHeight="1">
      <c r="A890" s="16" t="s">
        <v>944</v>
      </c>
      <c r="B890" s="14">
        <v>757</v>
      </c>
      <c r="C890" s="15" t="s">
        <v>44</v>
      </c>
      <c r="D890" s="15" t="s">
        <v>19</v>
      </c>
      <c r="E890" s="15" t="s">
        <v>941</v>
      </c>
      <c r="F890" s="15"/>
      <c r="G890" s="74">
        <f>G891</f>
        <v>65359.48</v>
      </c>
      <c r="H890" s="74">
        <f t="shared" ref="H890:I891" si="254">H891</f>
        <v>0</v>
      </c>
      <c r="I890" s="74">
        <f t="shared" si="254"/>
        <v>0</v>
      </c>
      <c r="J890" s="209"/>
      <c r="K890" s="218"/>
      <c r="L890" s="218"/>
      <c r="M890" s="218"/>
      <c r="N890" s="218"/>
      <c r="O890" s="218"/>
      <c r="P890" s="218"/>
      <c r="Q890" s="218"/>
      <c r="R890" s="218"/>
      <c r="S890" s="1"/>
      <c r="T890" s="1"/>
    </row>
    <row r="891" spans="1:20" ht="41.25" customHeight="1">
      <c r="A891" s="16" t="s">
        <v>30</v>
      </c>
      <c r="B891" s="14">
        <v>757</v>
      </c>
      <c r="C891" s="15" t="s">
        <v>44</v>
      </c>
      <c r="D891" s="15" t="s">
        <v>19</v>
      </c>
      <c r="E891" s="15" t="s">
        <v>941</v>
      </c>
      <c r="F891" s="15" t="s">
        <v>31</v>
      </c>
      <c r="G891" s="74">
        <f>G892</f>
        <v>65359.48</v>
      </c>
      <c r="H891" s="74">
        <f t="shared" si="254"/>
        <v>0</v>
      </c>
      <c r="I891" s="74">
        <f t="shared" si="254"/>
        <v>0</v>
      </c>
      <c r="J891" s="209"/>
      <c r="K891" s="209"/>
      <c r="L891" s="209"/>
      <c r="M891" s="218"/>
      <c r="N891" s="218"/>
      <c r="O891" s="218"/>
      <c r="P891" s="218"/>
      <c r="Q891" s="218"/>
      <c r="R891" s="218"/>
      <c r="S891" s="1"/>
      <c r="T891" s="1"/>
    </row>
    <row r="892" spans="1:20" ht="22.5" customHeight="1">
      <c r="A892" s="16" t="s">
        <v>32</v>
      </c>
      <c r="B892" s="14">
        <v>757</v>
      </c>
      <c r="C892" s="15" t="s">
        <v>44</v>
      </c>
      <c r="D892" s="15" t="s">
        <v>19</v>
      </c>
      <c r="E892" s="15" t="s">
        <v>941</v>
      </c>
      <c r="F892" s="15" t="s">
        <v>33</v>
      </c>
      <c r="G892" s="74">
        <v>65359.48</v>
      </c>
      <c r="H892" s="74">
        <v>0</v>
      </c>
      <c r="I892" s="74">
        <v>0</v>
      </c>
      <c r="J892" s="209"/>
      <c r="K892" s="218"/>
      <c r="L892" s="218"/>
      <c r="M892" s="218"/>
      <c r="N892" s="218"/>
      <c r="O892" s="218"/>
      <c r="P892" s="218"/>
      <c r="Q892" s="218"/>
      <c r="R892" s="218"/>
      <c r="S892" s="1"/>
      <c r="T892" s="1"/>
    </row>
    <row r="893" spans="1:20" ht="37.5" customHeight="1">
      <c r="A893" s="16" t="s">
        <v>184</v>
      </c>
      <c r="B893" s="14">
        <v>757</v>
      </c>
      <c r="C893" s="15" t="s">
        <v>44</v>
      </c>
      <c r="D893" s="15" t="s">
        <v>19</v>
      </c>
      <c r="E893" s="15" t="s">
        <v>183</v>
      </c>
      <c r="F893" s="15"/>
      <c r="G893" s="8">
        <f>G894</f>
        <v>0</v>
      </c>
      <c r="H893" s="8">
        <f t="shared" ref="H893:I894" si="255">H894</f>
        <v>1470600</v>
      </c>
      <c r="I893" s="8">
        <f t="shared" si="255"/>
        <v>0</v>
      </c>
      <c r="J893" s="1"/>
    </row>
    <row r="894" spans="1:20" ht="25.5">
      <c r="A894" s="16" t="s">
        <v>30</v>
      </c>
      <c r="B894" s="14">
        <v>757</v>
      </c>
      <c r="C894" s="15" t="s">
        <v>44</v>
      </c>
      <c r="D894" s="15" t="s">
        <v>19</v>
      </c>
      <c r="E894" s="15" t="s">
        <v>183</v>
      </c>
      <c r="F894" s="15" t="s">
        <v>31</v>
      </c>
      <c r="G894" s="8">
        <f>G895</f>
        <v>0</v>
      </c>
      <c r="H894" s="8">
        <f t="shared" si="255"/>
        <v>1470600</v>
      </c>
      <c r="I894" s="8">
        <f t="shared" si="255"/>
        <v>0</v>
      </c>
      <c r="J894" s="1"/>
    </row>
    <row r="895" spans="1:20">
      <c r="A895" s="16" t="s">
        <v>32</v>
      </c>
      <c r="B895" s="14">
        <v>757</v>
      </c>
      <c r="C895" s="15" t="s">
        <v>44</v>
      </c>
      <c r="D895" s="15" t="s">
        <v>19</v>
      </c>
      <c r="E895" s="15" t="s">
        <v>183</v>
      </c>
      <c r="F895" s="15" t="s">
        <v>33</v>
      </c>
      <c r="G895" s="8">
        <f>'прил 5,'!G244</f>
        <v>0</v>
      </c>
      <c r="H895" s="8">
        <f>'прил 5,'!H244</f>
        <v>1470600</v>
      </c>
      <c r="I895" s="8">
        <f>'прил 5,'!I244</f>
        <v>0</v>
      </c>
      <c r="J895" s="1"/>
    </row>
    <row r="896" spans="1:20" ht="101.25" hidden="1" customHeight="1">
      <c r="A896" s="16" t="s">
        <v>272</v>
      </c>
      <c r="B896" s="14">
        <v>757</v>
      </c>
      <c r="C896" s="15" t="s">
        <v>26</v>
      </c>
      <c r="D896" s="15" t="s">
        <v>70</v>
      </c>
      <c r="E896" s="15" t="s">
        <v>773</v>
      </c>
      <c r="F896" s="15"/>
      <c r="G896" s="74">
        <f>G897</f>
        <v>0</v>
      </c>
      <c r="H896" s="74">
        <f t="shared" ref="H896:K897" si="256">H897</f>
        <v>0</v>
      </c>
      <c r="I896" s="74">
        <f t="shared" si="256"/>
        <v>0</v>
      </c>
      <c r="J896" s="1"/>
    </row>
    <row r="897" spans="1:20" ht="47.25" hidden="1" customHeight="1">
      <c r="A897" s="16" t="s">
        <v>30</v>
      </c>
      <c r="B897" s="14">
        <v>757</v>
      </c>
      <c r="C897" s="15" t="s">
        <v>26</v>
      </c>
      <c r="D897" s="15" t="s">
        <v>70</v>
      </c>
      <c r="E897" s="15" t="s">
        <v>773</v>
      </c>
      <c r="F897" s="15" t="s">
        <v>31</v>
      </c>
      <c r="G897" s="74">
        <f>G898</f>
        <v>0</v>
      </c>
      <c r="H897" s="74">
        <f t="shared" si="256"/>
        <v>0</v>
      </c>
      <c r="I897" s="74">
        <f t="shared" si="256"/>
        <v>0</v>
      </c>
      <c r="J897" s="74">
        <f t="shared" si="256"/>
        <v>0</v>
      </c>
      <c r="K897" s="74">
        <f t="shared" si="256"/>
        <v>0</v>
      </c>
    </row>
    <row r="898" spans="1:20" ht="41.25" hidden="1" customHeight="1">
      <c r="A898" s="16" t="s">
        <v>32</v>
      </c>
      <c r="B898" s="14">
        <v>757</v>
      </c>
      <c r="C898" s="15" t="s">
        <v>26</v>
      </c>
      <c r="D898" s="15" t="s">
        <v>70</v>
      </c>
      <c r="E898" s="15" t="s">
        <v>773</v>
      </c>
      <c r="F898" s="15" t="s">
        <v>33</v>
      </c>
      <c r="G898" s="74"/>
      <c r="H898" s="74">
        <v>0</v>
      </c>
      <c r="I898" s="74"/>
      <c r="J898" s="1"/>
    </row>
    <row r="899" spans="1:20" s="3" customFormat="1" ht="49.5" hidden="1" customHeight="1">
      <c r="A899" s="168" t="s">
        <v>894</v>
      </c>
      <c r="B899" s="14">
        <v>757</v>
      </c>
      <c r="C899" s="15" t="s">
        <v>44</v>
      </c>
      <c r="D899" s="15" t="s">
        <v>19</v>
      </c>
      <c r="E899" s="15" t="s">
        <v>893</v>
      </c>
      <c r="F899" s="15"/>
      <c r="G899" s="25">
        <f>G900</f>
        <v>0</v>
      </c>
      <c r="H899" s="25">
        <f t="shared" ref="G899:I900" si="257">H900</f>
        <v>0</v>
      </c>
      <c r="I899" s="25">
        <f t="shared" si="257"/>
        <v>0</v>
      </c>
    </row>
    <row r="900" spans="1:20" ht="25.5" hidden="1">
      <c r="A900" s="86" t="s">
        <v>30</v>
      </c>
      <c r="B900" s="14">
        <v>757</v>
      </c>
      <c r="C900" s="15" t="s">
        <v>44</v>
      </c>
      <c r="D900" s="15" t="s">
        <v>19</v>
      </c>
      <c r="E900" s="15" t="s">
        <v>893</v>
      </c>
      <c r="F900" s="15" t="s">
        <v>31</v>
      </c>
      <c r="G900" s="8">
        <f t="shared" si="257"/>
        <v>0</v>
      </c>
      <c r="H900" s="8">
        <f t="shared" si="257"/>
        <v>0</v>
      </c>
      <c r="I900" s="8">
        <f t="shared" si="257"/>
        <v>0</v>
      </c>
      <c r="J900" s="1"/>
      <c r="P900" s="1"/>
      <c r="Q900" s="1"/>
      <c r="R900" s="1"/>
      <c r="S900" s="1"/>
      <c r="T900" s="1"/>
    </row>
    <row r="901" spans="1:20" hidden="1">
      <c r="A901" s="86" t="s">
        <v>32</v>
      </c>
      <c r="B901" s="14">
        <v>757</v>
      </c>
      <c r="C901" s="15" t="s">
        <v>44</v>
      </c>
      <c r="D901" s="15" t="s">
        <v>19</v>
      </c>
      <c r="E901" s="15" t="s">
        <v>893</v>
      </c>
      <c r="F901" s="15" t="s">
        <v>33</v>
      </c>
      <c r="G901" s="201">
        <v>0</v>
      </c>
      <c r="H901" s="201"/>
      <c r="I901" s="201">
        <v>0</v>
      </c>
      <c r="J901" s="1"/>
      <c r="P901" s="1"/>
      <c r="Q901" s="1"/>
      <c r="R901" s="1"/>
      <c r="S901" s="1"/>
      <c r="T901" s="1"/>
    </row>
    <row r="902" spans="1:20" ht="101.25" hidden="1" customHeight="1">
      <c r="A902" s="16" t="s">
        <v>272</v>
      </c>
      <c r="B902" s="14">
        <v>757</v>
      </c>
      <c r="C902" s="15" t="s">
        <v>26</v>
      </c>
      <c r="D902" s="15" t="s">
        <v>70</v>
      </c>
      <c r="E902" s="15" t="s">
        <v>593</v>
      </c>
      <c r="F902" s="15"/>
      <c r="G902" s="74">
        <f>G903+G906</f>
        <v>0</v>
      </c>
      <c r="H902" s="74">
        <f t="shared" ref="H902:K903" si="258">H903</f>
        <v>0</v>
      </c>
      <c r="I902" s="74">
        <f t="shared" si="258"/>
        <v>0</v>
      </c>
      <c r="J902" s="1"/>
    </row>
    <row r="903" spans="1:20" ht="47.25" hidden="1" customHeight="1">
      <c r="A903" s="16" t="s">
        <v>30</v>
      </c>
      <c r="B903" s="14">
        <v>757</v>
      </c>
      <c r="C903" s="15" t="s">
        <v>26</v>
      </c>
      <c r="D903" s="15" t="s">
        <v>70</v>
      </c>
      <c r="E903" s="15" t="s">
        <v>593</v>
      </c>
      <c r="F903" s="15" t="s">
        <v>31</v>
      </c>
      <c r="G903" s="74">
        <f>G904</f>
        <v>0</v>
      </c>
      <c r="H903" s="74">
        <f t="shared" si="258"/>
        <v>0</v>
      </c>
      <c r="I903" s="74">
        <f t="shared" si="258"/>
        <v>0</v>
      </c>
      <c r="J903" s="74">
        <f t="shared" si="258"/>
        <v>0</v>
      </c>
      <c r="K903" s="74">
        <f t="shared" si="258"/>
        <v>0</v>
      </c>
    </row>
    <row r="904" spans="1:20" ht="41.25" hidden="1" customHeight="1">
      <c r="A904" s="16" t="s">
        <v>32</v>
      </c>
      <c r="B904" s="14">
        <v>757</v>
      </c>
      <c r="C904" s="15" t="s">
        <v>26</v>
      </c>
      <c r="D904" s="15" t="s">
        <v>70</v>
      </c>
      <c r="E904" s="15" t="s">
        <v>593</v>
      </c>
      <c r="F904" s="15" t="s">
        <v>33</v>
      </c>
      <c r="G904" s="74">
        <f>'прил 5,'!G75</f>
        <v>0</v>
      </c>
      <c r="H904" s="74">
        <f>'прил 5,'!H75</f>
        <v>0</v>
      </c>
      <c r="I904" s="74">
        <f>'прил 5,'!I75</f>
        <v>0</v>
      </c>
      <c r="J904" s="1"/>
    </row>
    <row r="905" spans="1:20" ht="47.25" hidden="1" customHeight="1">
      <c r="A905" s="86" t="s">
        <v>63</v>
      </c>
      <c r="B905" s="14">
        <v>757</v>
      </c>
      <c r="C905" s="15" t="s">
        <v>26</v>
      </c>
      <c r="D905" s="15" t="s">
        <v>70</v>
      </c>
      <c r="E905" s="15" t="s">
        <v>593</v>
      </c>
      <c r="F905" s="15" t="s">
        <v>64</v>
      </c>
      <c r="G905" s="74">
        <f>G906</f>
        <v>0</v>
      </c>
      <c r="H905" s="74">
        <f t="shared" ref="H905:K905" si="259">H906</f>
        <v>0</v>
      </c>
      <c r="I905" s="74">
        <f t="shared" si="259"/>
        <v>0</v>
      </c>
      <c r="J905" s="74">
        <f t="shared" si="259"/>
        <v>0</v>
      </c>
      <c r="K905" s="74">
        <f t="shared" si="259"/>
        <v>0</v>
      </c>
    </row>
    <row r="906" spans="1:20" ht="41.25" hidden="1" customHeight="1">
      <c r="A906" s="86" t="s">
        <v>180</v>
      </c>
      <c r="B906" s="14">
        <v>757</v>
      </c>
      <c r="C906" s="15" t="s">
        <v>26</v>
      </c>
      <c r="D906" s="15" t="s">
        <v>70</v>
      </c>
      <c r="E906" s="15" t="s">
        <v>593</v>
      </c>
      <c r="F906" s="15" t="s">
        <v>181</v>
      </c>
      <c r="G906" s="74">
        <f>'прил 5,'!G77</f>
        <v>0</v>
      </c>
      <c r="H906" s="74">
        <f>'прил 5,'!H77</f>
        <v>0</v>
      </c>
      <c r="I906" s="74">
        <f>'прил 5,'!I77</f>
        <v>0</v>
      </c>
      <c r="J906" s="1"/>
    </row>
    <row r="907" spans="1:20" ht="84" hidden="1" customHeight="1">
      <c r="A907" s="16" t="s">
        <v>775</v>
      </c>
      <c r="B907" s="14">
        <v>757</v>
      </c>
      <c r="C907" s="15" t="s">
        <v>44</v>
      </c>
      <c r="D907" s="15" t="s">
        <v>19</v>
      </c>
      <c r="E907" s="15" t="s">
        <v>774</v>
      </c>
      <c r="F907" s="15"/>
      <c r="G907" s="74">
        <f>G908</f>
        <v>0</v>
      </c>
      <c r="H907" s="74">
        <f t="shared" ref="H907:K908" si="260">H908</f>
        <v>0</v>
      </c>
      <c r="I907" s="74">
        <f t="shared" si="260"/>
        <v>0</v>
      </c>
      <c r="J907" s="1"/>
    </row>
    <row r="908" spans="1:20" ht="60" hidden="1" customHeight="1">
      <c r="A908" s="86" t="s">
        <v>63</v>
      </c>
      <c r="B908" s="14">
        <v>757</v>
      </c>
      <c r="C908" s="15" t="s">
        <v>44</v>
      </c>
      <c r="D908" s="15" t="s">
        <v>19</v>
      </c>
      <c r="E908" s="15" t="s">
        <v>832</v>
      </c>
      <c r="F908" s="15" t="s">
        <v>64</v>
      </c>
      <c r="G908" s="74">
        <f>G909</f>
        <v>0</v>
      </c>
      <c r="H908" s="74">
        <f t="shared" si="260"/>
        <v>0</v>
      </c>
      <c r="I908" s="74">
        <f t="shared" si="260"/>
        <v>0</v>
      </c>
      <c r="J908" s="74">
        <f t="shared" si="260"/>
        <v>0</v>
      </c>
      <c r="K908" s="74">
        <f t="shared" si="260"/>
        <v>0</v>
      </c>
    </row>
    <row r="909" spans="1:20" ht="60" hidden="1" customHeight="1">
      <c r="A909" s="86" t="s">
        <v>180</v>
      </c>
      <c r="B909" s="14">
        <v>757</v>
      </c>
      <c r="C909" s="15" t="s">
        <v>44</v>
      </c>
      <c r="D909" s="15" t="s">
        <v>19</v>
      </c>
      <c r="E909" s="15" t="s">
        <v>774</v>
      </c>
      <c r="F909" s="15" t="s">
        <v>181</v>
      </c>
      <c r="G909" s="74">
        <f>'прил 5,'!G257</f>
        <v>0</v>
      </c>
      <c r="H909" s="74">
        <v>0</v>
      </c>
      <c r="I909" s="74">
        <v>0</v>
      </c>
      <c r="J909" s="1"/>
    </row>
    <row r="910" spans="1:20" ht="84" hidden="1" customHeight="1">
      <c r="A910" s="16" t="s">
        <v>775</v>
      </c>
      <c r="B910" s="14">
        <v>757</v>
      </c>
      <c r="C910" s="15" t="s">
        <v>44</v>
      </c>
      <c r="D910" s="15" t="s">
        <v>19</v>
      </c>
      <c r="E910" s="15" t="s">
        <v>575</v>
      </c>
      <c r="F910" s="15"/>
      <c r="G910" s="74">
        <f>G911</f>
        <v>0</v>
      </c>
      <c r="H910" s="74">
        <f t="shared" ref="H910:K911" si="261">H911</f>
        <v>0</v>
      </c>
      <c r="I910" s="74">
        <f t="shared" si="261"/>
        <v>0</v>
      </c>
      <c r="J910" s="1"/>
    </row>
    <row r="911" spans="1:20" ht="60" hidden="1" customHeight="1">
      <c r="A911" s="16" t="s">
        <v>30</v>
      </c>
      <c r="B911" s="14">
        <v>757</v>
      </c>
      <c r="C911" s="15" t="s">
        <v>44</v>
      </c>
      <c r="D911" s="15" t="s">
        <v>19</v>
      </c>
      <c r="E911" s="15" t="s">
        <v>575</v>
      </c>
      <c r="F911" s="15" t="s">
        <v>31</v>
      </c>
      <c r="G911" s="74">
        <f>G912</f>
        <v>0</v>
      </c>
      <c r="H911" s="74">
        <f t="shared" si="261"/>
        <v>0</v>
      </c>
      <c r="I911" s="74">
        <f t="shared" si="261"/>
        <v>0</v>
      </c>
      <c r="J911" s="74">
        <f t="shared" si="261"/>
        <v>0</v>
      </c>
      <c r="K911" s="74">
        <f t="shared" si="261"/>
        <v>0</v>
      </c>
    </row>
    <row r="912" spans="1:20" ht="60" hidden="1" customHeight="1">
      <c r="A912" s="16" t="s">
        <v>32</v>
      </c>
      <c r="B912" s="14">
        <v>757</v>
      </c>
      <c r="C912" s="15" t="s">
        <v>44</v>
      </c>
      <c r="D912" s="15" t="s">
        <v>19</v>
      </c>
      <c r="E912" s="15" t="s">
        <v>575</v>
      </c>
      <c r="F912" s="15" t="s">
        <v>33</v>
      </c>
      <c r="G912" s="74">
        <f>'прил 5,'!G260</f>
        <v>0</v>
      </c>
      <c r="H912" s="74">
        <v>0</v>
      </c>
      <c r="I912" s="74">
        <v>0</v>
      </c>
      <c r="J912" s="1"/>
    </row>
    <row r="913" spans="1:20" ht="27.75" customHeight="1">
      <c r="A913" s="86" t="s">
        <v>932</v>
      </c>
      <c r="B913" s="14">
        <v>757</v>
      </c>
      <c r="C913" s="15" t="s">
        <v>44</v>
      </c>
      <c r="D913" s="15" t="s">
        <v>19</v>
      </c>
      <c r="E913" s="15" t="s">
        <v>933</v>
      </c>
      <c r="F913" s="15"/>
      <c r="G913" s="8">
        <f>G914</f>
        <v>4682558</v>
      </c>
      <c r="H913" s="8">
        <f t="shared" ref="H913:I913" si="262">H914</f>
        <v>0</v>
      </c>
      <c r="I913" s="8">
        <f t="shared" si="262"/>
        <v>0</v>
      </c>
      <c r="J913" s="210"/>
      <c r="K913" s="105"/>
      <c r="L913" s="105"/>
      <c r="M913" s="105"/>
      <c r="N913" s="105"/>
      <c r="P913" s="1"/>
      <c r="Q913" s="1"/>
      <c r="R913" s="1"/>
      <c r="S913" s="1"/>
      <c r="T913" s="1"/>
    </row>
    <row r="914" spans="1:20" s="3" customFormat="1" ht="22.5" customHeight="1">
      <c r="A914" s="168" t="s">
        <v>895</v>
      </c>
      <c r="B914" s="14">
        <v>757</v>
      </c>
      <c r="C914" s="15" t="s">
        <v>44</v>
      </c>
      <c r="D914" s="15" t="s">
        <v>19</v>
      </c>
      <c r="E914" s="15" t="s">
        <v>931</v>
      </c>
      <c r="F914" s="15"/>
      <c r="G914" s="25">
        <f>G915</f>
        <v>4682558</v>
      </c>
      <c r="H914" s="25">
        <f t="shared" ref="G914:I915" si="263">H915</f>
        <v>0</v>
      </c>
      <c r="I914" s="25">
        <f t="shared" si="263"/>
        <v>0</v>
      </c>
    </row>
    <row r="915" spans="1:20" ht="25.5">
      <c r="A915" s="86" t="s">
        <v>30</v>
      </c>
      <c r="B915" s="14">
        <v>757</v>
      </c>
      <c r="C915" s="15" t="s">
        <v>44</v>
      </c>
      <c r="D915" s="15" t="s">
        <v>19</v>
      </c>
      <c r="E915" s="15" t="s">
        <v>931</v>
      </c>
      <c r="F915" s="15" t="s">
        <v>31</v>
      </c>
      <c r="G915" s="8">
        <f t="shared" si="263"/>
        <v>4682558</v>
      </c>
      <c r="H915" s="8">
        <f t="shared" si="263"/>
        <v>0</v>
      </c>
      <c r="I915" s="8">
        <f t="shared" si="263"/>
        <v>0</v>
      </c>
      <c r="J915" s="1"/>
      <c r="P915" s="1"/>
      <c r="Q915" s="1"/>
      <c r="R915" s="1"/>
      <c r="S915" s="1"/>
      <c r="T915" s="1"/>
    </row>
    <row r="916" spans="1:20">
      <c r="A916" s="86" t="s">
        <v>32</v>
      </c>
      <c r="B916" s="14">
        <v>757</v>
      </c>
      <c r="C916" s="15" t="s">
        <v>44</v>
      </c>
      <c r="D916" s="15" t="s">
        <v>19</v>
      </c>
      <c r="E916" s="15" t="s">
        <v>931</v>
      </c>
      <c r="F916" s="15" t="s">
        <v>33</v>
      </c>
      <c r="G916" s="8">
        <f>'прил 5,'!G208</f>
        <v>4682558</v>
      </c>
      <c r="H916" s="8">
        <v>0</v>
      </c>
      <c r="I916" s="8">
        <v>0</v>
      </c>
      <c r="J916" s="1"/>
      <c r="P916" s="1"/>
      <c r="Q916" s="1"/>
      <c r="R916" s="1"/>
      <c r="S916" s="1"/>
      <c r="T916" s="1"/>
    </row>
    <row r="917" spans="1:20" s="80" customFormat="1" ht="36.75" customHeight="1">
      <c r="A917" s="265" t="s">
        <v>485</v>
      </c>
      <c r="B917" s="35">
        <v>757</v>
      </c>
      <c r="C917" s="36" t="s">
        <v>72</v>
      </c>
      <c r="D917" s="36" t="s">
        <v>28</v>
      </c>
      <c r="E917" s="36" t="s">
        <v>195</v>
      </c>
      <c r="F917" s="36"/>
      <c r="G917" s="75">
        <f>G918+G921+G924+G927+G936+G941+G930+G933</f>
        <v>1386929</v>
      </c>
      <c r="H917" s="75">
        <f t="shared" ref="H917:I917" si="264">H918+H921+H924+H927+H936+H941+H930</f>
        <v>445360</v>
      </c>
      <c r="I917" s="75">
        <f t="shared" si="264"/>
        <v>445360</v>
      </c>
      <c r="J917" s="271">
        <v>18813863</v>
      </c>
      <c r="P917" s="271"/>
      <c r="Q917" s="271"/>
      <c r="R917" s="271"/>
      <c r="S917" s="271"/>
      <c r="T917" s="271"/>
    </row>
    <row r="918" spans="1:20" s="28" customFormat="1" ht="27.75" customHeight="1">
      <c r="A918" s="37" t="s">
        <v>73</v>
      </c>
      <c r="B918" s="14">
        <v>757</v>
      </c>
      <c r="C918" s="15" t="s">
        <v>72</v>
      </c>
      <c r="D918" s="15" t="s">
        <v>28</v>
      </c>
      <c r="E918" s="15" t="s">
        <v>206</v>
      </c>
      <c r="F918" s="15"/>
      <c r="G918" s="74">
        <f t="shared" ref="G918:I919" si="265">G919</f>
        <v>425360</v>
      </c>
      <c r="H918" s="74">
        <f t="shared" si="265"/>
        <v>445360</v>
      </c>
      <c r="I918" s="74">
        <f t="shared" si="265"/>
        <v>445360</v>
      </c>
      <c r="J918" s="126">
        <v>419925</v>
      </c>
      <c r="P918" s="126"/>
      <c r="Q918" s="126"/>
      <c r="R918" s="126"/>
      <c r="S918" s="126"/>
      <c r="T918" s="126"/>
    </row>
    <row r="919" spans="1:20" s="32" customFormat="1" ht="28.5" customHeight="1">
      <c r="A919" s="16" t="s">
        <v>36</v>
      </c>
      <c r="B919" s="14">
        <v>757</v>
      </c>
      <c r="C919" s="15" t="s">
        <v>72</v>
      </c>
      <c r="D919" s="15" t="s">
        <v>28</v>
      </c>
      <c r="E919" s="15" t="s">
        <v>206</v>
      </c>
      <c r="F919" s="15" t="s">
        <v>37</v>
      </c>
      <c r="G919" s="74">
        <f t="shared" si="265"/>
        <v>425360</v>
      </c>
      <c r="H919" s="74">
        <f t="shared" si="265"/>
        <v>445360</v>
      </c>
      <c r="I919" s="74">
        <f t="shared" si="265"/>
        <v>445360</v>
      </c>
      <c r="J919" s="31">
        <f>SUM(J917:J918)</f>
        <v>19233788</v>
      </c>
      <c r="P919" s="31"/>
      <c r="Q919" s="31"/>
      <c r="R919" s="31"/>
      <c r="S919" s="31"/>
      <c r="T919" s="31"/>
    </row>
    <row r="920" spans="1:20" s="32" customFormat="1" ht="25.5">
      <c r="A920" s="16" t="s">
        <v>38</v>
      </c>
      <c r="B920" s="14">
        <v>757</v>
      </c>
      <c r="C920" s="15" t="s">
        <v>72</v>
      </c>
      <c r="D920" s="15" t="s">
        <v>28</v>
      </c>
      <c r="E920" s="15" t="s">
        <v>206</v>
      </c>
      <c r="F920" s="15" t="s">
        <v>39</v>
      </c>
      <c r="G920" s="74">
        <f>'прил 5,'!G352+'прил 5,'!G1626</f>
        <v>425360</v>
      </c>
      <c r="H920" s="74">
        <f>'прил 5,'!H352+'прил 5,'!H1626</f>
        <v>445360</v>
      </c>
      <c r="I920" s="74">
        <f>'прил 5,'!I352+'прил 5,'!I1626</f>
        <v>445360</v>
      </c>
      <c r="J920" s="31"/>
      <c r="P920" s="31"/>
      <c r="Q920" s="31"/>
      <c r="R920" s="31"/>
      <c r="S920" s="31"/>
      <c r="T920" s="31"/>
    </row>
    <row r="921" spans="1:20" ht="46.5" hidden="1" customHeight="1">
      <c r="A921" s="16" t="s">
        <v>112</v>
      </c>
      <c r="B921" s="14">
        <v>757</v>
      </c>
      <c r="C921" s="15" t="s">
        <v>26</v>
      </c>
      <c r="D921" s="15" t="s">
        <v>28</v>
      </c>
      <c r="E921" s="15" t="s">
        <v>196</v>
      </c>
      <c r="F921" s="14"/>
      <c r="G921" s="74">
        <f t="shared" ref="G921:I922" si="266">G922</f>
        <v>0</v>
      </c>
      <c r="H921" s="74">
        <f t="shared" si="266"/>
        <v>0</v>
      </c>
      <c r="I921" s="74">
        <f t="shared" si="266"/>
        <v>0</v>
      </c>
    </row>
    <row r="922" spans="1:20" ht="25.5" hidden="1">
      <c r="A922" s="16" t="s">
        <v>30</v>
      </c>
      <c r="B922" s="14">
        <v>757</v>
      </c>
      <c r="C922" s="15" t="s">
        <v>26</v>
      </c>
      <c r="D922" s="15" t="s">
        <v>28</v>
      </c>
      <c r="E922" s="15" t="s">
        <v>196</v>
      </c>
      <c r="F922" s="14">
        <v>600</v>
      </c>
      <c r="G922" s="74">
        <f t="shared" si="266"/>
        <v>0</v>
      </c>
      <c r="H922" s="74">
        <f t="shared" si="266"/>
        <v>0</v>
      </c>
      <c r="I922" s="74">
        <f t="shared" si="266"/>
        <v>0</v>
      </c>
    </row>
    <row r="923" spans="1:20" hidden="1">
      <c r="A923" s="16" t="s">
        <v>32</v>
      </c>
      <c r="B923" s="14">
        <v>757</v>
      </c>
      <c r="C923" s="15" t="s">
        <v>26</v>
      </c>
      <c r="D923" s="15" t="s">
        <v>28</v>
      </c>
      <c r="E923" s="15" t="s">
        <v>196</v>
      </c>
      <c r="F923" s="14">
        <v>610</v>
      </c>
      <c r="G923" s="74">
        <f>'прил 5,'!G338</f>
        <v>0</v>
      </c>
      <c r="H923" s="74">
        <f>'прил 5,'!H338</f>
        <v>0</v>
      </c>
      <c r="I923" s="74">
        <f>'прил 5,'!I338</f>
        <v>0</v>
      </c>
    </row>
    <row r="924" spans="1:20" ht="36" hidden="1" customHeight="1">
      <c r="A924" s="16" t="s">
        <v>619</v>
      </c>
      <c r="B924" s="15" t="s">
        <v>94</v>
      </c>
      <c r="C924" s="15" t="s">
        <v>26</v>
      </c>
      <c r="D924" s="15" t="s">
        <v>70</v>
      </c>
      <c r="E924" s="15" t="s">
        <v>547</v>
      </c>
      <c r="F924" s="15"/>
      <c r="G924" s="74">
        <f t="shared" ref="G924:I925" si="267">G925</f>
        <v>0</v>
      </c>
      <c r="H924" s="74">
        <f t="shared" si="267"/>
        <v>0</v>
      </c>
      <c r="I924" s="74">
        <f t="shared" si="267"/>
        <v>0</v>
      </c>
      <c r="J924" s="1"/>
    </row>
    <row r="925" spans="1:20" ht="25.5" hidden="1">
      <c r="A925" s="16" t="s">
        <v>30</v>
      </c>
      <c r="B925" s="15" t="s">
        <v>94</v>
      </c>
      <c r="C925" s="15" t="s">
        <v>26</v>
      </c>
      <c r="D925" s="15" t="s">
        <v>70</v>
      </c>
      <c r="E925" s="15" t="s">
        <v>547</v>
      </c>
      <c r="F925" s="15" t="s">
        <v>31</v>
      </c>
      <c r="G925" s="74">
        <f t="shared" si="267"/>
        <v>0</v>
      </c>
      <c r="H925" s="74">
        <f t="shared" si="267"/>
        <v>0</v>
      </c>
      <c r="I925" s="74">
        <f t="shared" si="267"/>
        <v>0</v>
      </c>
      <c r="J925" s="1"/>
    </row>
    <row r="926" spans="1:20" ht="19.5" hidden="1" customHeight="1">
      <c r="A926" s="16" t="s">
        <v>32</v>
      </c>
      <c r="B926" s="15" t="s">
        <v>94</v>
      </c>
      <c r="C926" s="15" t="s">
        <v>26</v>
      </c>
      <c r="D926" s="15" t="s">
        <v>70</v>
      </c>
      <c r="E926" s="15" t="s">
        <v>547</v>
      </c>
      <c r="F926" s="15" t="s">
        <v>33</v>
      </c>
      <c r="G926" s="74">
        <f>'прил 5,'!G789+'прил 5,'!G340</f>
        <v>0</v>
      </c>
      <c r="H926" s="74">
        <f>'прил 5,'!H789+'прил 5,'!H340</f>
        <v>0</v>
      </c>
      <c r="I926" s="74">
        <f>'прил 5,'!I789+'прил 5,'!I340</f>
        <v>0</v>
      </c>
      <c r="J926" s="1"/>
    </row>
    <row r="927" spans="1:20" s="32" customFormat="1" ht="65.25" hidden="1" customHeight="1">
      <c r="A927" s="16" t="s">
        <v>616</v>
      </c>
      <c r="B927" s="14">
        <v>757</v>
      </c>
      <c r="C927" s="15" t="s">
        <v>72</v>
      </c>
      <c r="D927" s="15" t="s">
        <v>19</v>
      </c>
      <c r="E927" s="15" t="s">
        <v>615</v>
      </c>
      <c r="F927" s="15"/>
      <c r="G927" s="74">
        <f>G928</f>
        <v>0</v>
      </c>
      <c r="H927" s="74"/>
      <c r="I927" s="74"/>
      <c r="P927" s="31"/>
      <c r="Q927" s="31"/>
      <c r="R927" s="31"/>
      <c r="S927" s="31"/>
      <c r="T927" s="31"/>
    </row>
    <row r="928" spans="1:20" s="32" customFormat="1" ht="25.5" hidden="1" customHeight="1">
      <c r="A928" s="16" t="s">
        <v>30</v>
      </c>
      <c r="B928" s="14">
        <v>757</v>
      </c>
      <c r="C928" s="15" t="s">
        <v>72</v>
      </c>
      <c r="D928" s="15" t="s">
        <v>19</v>
      </c>
      <c r="E928" s="15" t="s">
        <v>615</v>
      </c>
      <c r="F928" s="15" t="s">
        <v>31</v>
      </c>
      <c r="G928" s="74">
        <f>G929</f>
        <v>0</v>
      </c>
      <c r="H928" s="74">
        <v>0</v>
      </c>
      <c r="I928" s="74">
        <v>0</v>
      </c>
      <c r="P928" s="31"/>
      <c r="Q928" s="31"/>
      <c r="R928" s="31"/>
      <c r="S928" s="31"/>
      <c r="T928" s="31"/>
    </row>
    <row r="929" spans="1:20" s="32" customFormat="1" ht="17.25" hidden="1" customHeight="1">
      <c r="A929" s="16" t="s">
        <v>32</v>
      </c>
      <c r="B929" s="14">
        <v>757</v>
      </c>
      <c r="C929" s="15" t="s">
        <v>72</v>
      </c>
      <c r="D929" s="15" t="s">
        <v>19</v>
      </c>
      <c r="E929" s="15" t="s">
        <v>615</v>
      </c>
      <c r="F929" s="15" t="s">
        <v>33</v>
      </c>
      <c r="G929" s="74">
        <f>'прил 5,'!G343</f>
        <v>0</v>
      </c>
      <c r="H929" s="74">
        <f>'прил 5,'!H343</f>
        <v>0</v>
      </c>
      <c r="I929" s="74">
        <f>'прил 5,'!I343</f>
        <v>0</v>
      </c>
      <c r="P929" s="31"/>
      <c r="Q929" s="31"/>
      <c r="R929" s="31"/>
      <c r="S929" s="31"/>
      <c r="T929" s="31"/>
    </row>
    <row r="930" spans="1:20" s="28" customFormat="1" ht="60.75" customHeight="1">
      <c r="A930" s="37" t="s">
        <v>989</v>
      </c>
      <c r="B930" s="14">
        <v>793</v>
      </c>
      <c r="C930" s="15" t="s">
        <v>72</v>
      </c>
      <c r="D930" s="15" t="s">
        <v>28</v>
      </c>
      <c r="E930" s="15" t="s">
        <v>965</v>
      </c>
      <c r="F930" s="15"/>
      <c r="G930" s="74">
        <f>G931</f>
        <v>255102</v>
      </c>
      <c r="H930" s="74">
        <f t="shared" ref="H930:I930" si="268">H931</f>
        <v>0</v>
      </c>
      <c r="I930" s="74">
        <f t="shared" si="268"/>
        <v>0</v>
      </c>
      <c r="P930" s="126"/>
      <c r="Q930" s="126"/>
      <c r="R930" s="126"/>
      <c r="S930" s="126"/>
      <c r="T930" s="126"/>
    </row>
    <row r="931" spans="1:20" s="32" customFormat="1" ht="28.5" customHeight="1">
      <c r="A931" s="16" t="s">
        <v>30</v>
      </c>
      <c r="B931" s="14">
        <v>793</v>
      </c>
      <c r="C931" s="15" t="s">
        <v>72</v>
      </c>
      <c r="D931" s="15" t="s">
        <v>28</v>
      </c>
      <c r="E931" s="15" t="s">
        <v>965</v>
      </c>
      <c r="F931" s="15" t="s">
        <v>31</v>
      </c>
      <c r="G931" s="74">
        <f>G932</f>
        <v>255102</v>
      </c>
      <c r="H931" s="74">
        <f>H932</f>
        <v>0</v>
      </c>
      <c r="I931" s="74">
        <f>I932</f>
        <v>0</v>
      </c>
      <c r="P931" s="31"/>
      <c r="Q931" s="31"/>
      <c r="R931" s="31"/>
      <c r="S931" s="31"/>
      <c r="T931" s="31"/>
    </row>
    <row r="932" spans="1:20" s="32" customFormat="1">
      <c r="A932" s="16" t="s">
        <v>32</v>
      </c>
      <c r="B932" s="14">
        <v>793</v>
      </c>
      <c r="C932" s="15" t="s">
        <v>72</v>
      </c>
      <c r="D932" s="15" t="s">
        <v>28</v>
      </c>
      <c r="E932" s="15" t="s">
        <v>965</v>
      </c>
      <c r="F932" s="15" t="s">
        <v>33</v>
      </c>
      <c r="G932" s="74">
        <f>'прил 5,'!G717</f>
        <v>255102</v>
      </c>
      <c r="H932" s="74">
        <f>'прил 5,'!H1629+'прил 5,'!H970+'прил 5,'!H831</f>
        <v>0</v>
      </c>
      <c r="I932" s="74">
        <f>'прил 5,'!I1629+'прил 5,'!I970+'прил 5,'!I831</f>
        <v>0</v>
      </c>
      <c r="J932" s="31">
        <f>J939-G939</f>
        <v>0</v>
      </c>
      <c r="P932" s="31"/>
      <c r="Q932" s="31"/>
      <c r="R932" s="31"/>
      <c r="S932" s="31"/>
      <c r="T932" s="31"/>
    </row>
    <row r="933" spans="1:20" s="28" customFormat="1" ht="51" customHeight="1">
      <c r="A933" s="37" t="s">
        <v>854</v>
      </c>
      <c r="B933" s="14">
        <v>793</v>
      </c>
      <c r="C933" s="15" t="s">
        <v>72</v>
      </c>
      <c r="D933" s="15" t="s">
        <v>28</v>
      </c>
      <c r="E933" s="15" t="s">
        <v>853</v>
      </c>
      <c r="F933" s="15"/>
      <c r="G933" s="74">
        <f>G934</f>
        <v>706467</v>
      </c>
      <c r="H933" s="74">
        <f t="shared" ref="H933:I933" si="269">H934</f>
        <v>0</v>
      </c>
      <c r="I933" s="74">
        <f t="shared" si="269"/>
        <v>0</v>
      </c>
      <c r="P933" s="126"/>
      <c r="Q933" s="126"/>
      <c r="R933" s="126"/>
      <c r="S933" s="126"/>
      <c r="T933" s="126"/>
    </row>
    <row r="934" spans="1:20" s="32" customFormat="1" ht="28.5" customHeight="1">
      <c r="A934" s="16" t="s">
        <v>30</v>
      </c>
      <c r="B934" s="14">
        <v>793</v>
      </c>
      <c r="C934" s="15" t="s">
        <v>72</v>
      </c>
      <c r="D934" s="15" t="s">
        <v>28</v>
      </c>
      <c r="E934" s="15" t="s">
        <v>853</v>
      </c>
      <c r="F934" s="15" t="s">
        <v>31</v>
      </c>
      <c r="G934" s="74">
        <f>G935</f>
        <v>706467</v>
      </c>
      <c r="H934" s="74">
        <f>H935</f>
        <v>0</v>
      </c>
      <c r="I934" s="74">
        <f>I935</f>
        <v>0</v>
      </c>
      <c r="P934" s="31"/>
      <c r="Q934" s="31"/>
      <c r="R934" s="31"/>
      <c r="S934" s="31"/>
      <c r="T934" s="31"/>
    </row>
    <row r="935" spans="1:20" s="32" customFormat="1">
      <c r="A935" s="16" t="s">
        <v>32</v>
      </c>
      <c r="B935" s="14">
        <v>793</v>
      </c>
      <c r="C935" s="15" t="s">
        <v>72</v>
      </c>
      <c r="D935" s="15" t="s">
        <v>28</v>
      </c>
      <c r="E935" s="15" t="s">
        <v>853</v>
      </c>
      <c r="F935" s="15" t="s">
        <v>33</v>
      </c>
      <c r="G935" s="74">
        <f>'прил 5,'!G834</f>
        <v>706467</v>
      </c>
      <c r="H935" s="74">
        <f>'прил 5,'!H834</f>
        <v>0</v>
      </c>
      <c r="I935" s="74">
        <f>'прил 5,'!I834</f>
        <v>0</v>
      </c>
      <c r="J935" s="31">
        <f>J942-G942</f>
        <v>230000</v>
      </c>
      <c r="P935" s="31"/>
      <c r="Q935" s="31"/>
      <c r="R935" s="31"/>
      <c r="S935" s="31"/>
      <c r="T935" s="31"/>
    </row>
    <row r="936" spans="1:20" s="28" customFormat="1" ht="27.75" hidden="1" customHeight="1">
      <c r="A936" s="37" t="s">
        <v>703</v>
      </c>
      <c r="B936" s="14">
        <v>757</v>
      </c>
      <c r="C936" s="15" t="s">
        <v>26</v>
      </c>
      <c r="D936" s="15" t="s">
        <v>70</v>
      </c>
      <c r="E936" s="15" t="s">
        <v>702</v>
      </c>
      <c r="F936" s="15"/>
      <c r="G936" s="74">
        <f>G937</f>
        <v>0</v>
      </c>
      <c r="H936" s="74">
        <f t="shared" ref="H936:I936" si="270">H937</f>
        <v>0</v>
      </c>
      <c r="I936" s="74">
        <f t="shared" si="270"/>
        <v>0</v>
      </c>
      <c r="P936" s="126"/>
      <c r="Q936" s="126"/>
      <c r="R936" s="126"/>
      <c r="S936" s="126"/>
      <c r="T936" s="126"/>
    </row>
    <row r="937" spans="1:20" s="32" customFormat="1" ht="28.5" hidden="1" customHeight="1">
      <c r="A937" s="16" t="s">
        <v>30</v>
      </c>
      <c r="B937" s="14">
        <v>757</v>
      </c>
      <c r="C937" s="15" t="s">
        <v>26</v>
      </c>
      <c r="D937" s="15" t="s">
        <v>70</v>
      </c>
      <c r="E937" s="15" t="s">
        <v>702</v>
      </c>
      <c r="F937" s="15" t="s">
        <v>31</v>
      </c>
      <c r="G937" s="74">
        <f>G938</f>
        <v>0</v>
      </c>
      <c r="H937" s="74">
        <f>H938</f>
        <v>0</v>
      </c>
      <c r="I937" s="74">
        <f>I938</f>
        <v>0</v>
      </c>
      <c r="P937" s="31"/>
      <c r="Q937" s="31"/>
      <c r="R937" s="31"/>
      <c r="S937" s="31"/>
      <c r="T937" s="31"/>
    </row>
    <row r="938" spans="1:20" s="32" customFormat="1" hidden="1">
      <c r="A938" s="16" t="s">
        <v>32</v>
      </c>
      <c r="B938" s="14">
        <v>757</v>
      </c>
      <c r="C938" s="15" t="s">
        <v>26</v>
      </c>
      <c r="D938" s="15" t="s">
        <v>70</v>
      </c>
      <c r="E938" s="15" t="s">
        <v>702</v>
      </c>
      <c r="F938" s="15" t="s">
        <v>33</v>
      </c>
      <c r="G938" s="74">
        <f>'прил 5,'!G801</f>
        <v>0</v>
      </c>
      <c r="H938" s="74"/>
      <c r="I938" s="74"/>
      <c r="J938" s="31">
        <f>J942-G942</f>
        <v>230000</v>
      </c>
      <c r="P938" s="31"/>
      <c r="Q938" s="31"/>
      <c r="R938" s="31"/>
      <c r="S938" s="31"/>
      <c r="T938" s="31"/>
    </row>
    <row r="939" spans="1:20" s="28" customFormat="1" ht="27.75" hidden="1" customHeight="1">
      <c r="A939" s="37" t="s">
        <v>619</v>
      </c>
      <c r="B939" s="15" t="s">
        <v>94</v>
      </c>
      <c r="C939" s="15" t="s">
        <v>26</v>
      </c>
      <c r="D939" s="15" t="s">
        <v>70</v>
      </c>
      <c r="E939" s="15" t="s">
        <v>547</v>
      </c>
      <c r="F939" s="15"/>
      <c r="G939" s="74">
        <f>G940</f>
        <v>0</v>
      </c>
      <c r="H939" s="74">
        <f t="shared" ref="H939:I939" si="271">H940</f>
        <v>0</v>
      </c>
      <c r="I939" s="74">
        <f t="shared" si="271"/>
        <v>0</v>
      </c>
      <c r="P939" s="126"/>
      <c r="Q939" s="126"/>
      <c r="R939" s="126"/>
      <c r="S939" s="126"/>
      <c r="T939" s="126"/>
    </row>
    <row r="940" spans="1:20" s="32" customFormat="1" ht="28.5" hidden="1" customHeight="1">
      <c r="A940" s="16" t="s">
        <v>30</v>
      </c>
      <c r="B940" s="15" t="s">
        <v>94</v>
      </c>
      <c r="C940" s="15" t="s">
        <v>26</v>
      </c>
      <c r="D940" s="15" t="s">
        <v>70</v>
      </c>
      <c r="E940" s="15" t="s">
        <v>547</v>
      </c>
      <c r="F940" s="15" t="s">
        <v>31</v>
      </c>
      <c r="G940" s="74">
        <f>G941</f>
        <v>0</v>
      </c>
      <c r="H940" s="74">
        <f>H941</f>
        <v>0</v>
      </c>
      <c r="I940" s="74">
        <f>I941</f>
        <v>0</v>
      </c>
      <c r="P940" s="31"/>
      <c r="Q940" s="31"/>
      <c r="R940" s="31"/>
      <c r="S940" s="31"/>
      <c r="T940" s="31"/>
    </row>
    <row r="941" spans="1:20" s="32" customFormat="1" hidden="1">
      <c r="A941" s="16" t="s">
        <v>32</v>
      </c>
      <c r="B941" s="15" t="s">
        <v>94</v>
      </c>
      <c r="C941" s="15" t="s">
        <v>26</v>
      </c>
      <c r="D941" s="15" t="s">
        <v>70</v>
      </c>
      <c r="E941" s="15" t="s">
        <v>547</v>
      </c>
      <c r="F941" s="15" t="s">
        <v>33</v>
      </c>
      <c r="G941" s="74"/>
      <c r="H941" s="74"/>
      <c r="I941" s="74"/>
      <c r="J941" s="31">
        <f>J945-G945</f>
        <v>-50000</v>
      </c>
      <c r="P941" s="31"/>
      <c r="Q941" s="31"/>
      <c r="R941" s="31"/>
      <c r="S941" s="31"/>
      <c r="T941" s="31"/>
    </row>
    <row r="942" spans="1:20" s="22" customFormat="1" ht="51.75" customHeight="1">
      <c r="A942" s="34" t="s">
        <v>477</v>
      </c>
      <c r="B942" s="35">
        <v>793</v>
      </c>
      <c r="C942" s="36" t="s">
        <v>54</v>
      </c>
      <c r="D942" s="36" t="s">
        <v>88</v>
      </c>
      <c r="E942" s="35" t="s">
        <v>260</v>
      </c>
      <c r="F942" s="35"/>
      <c r="G942" s="75">
        <f>G943</f>
        <v>50000</v>
      </c>
      <c r="H942" s="75">
        <f t="shared" ref="H942:I945" si="272">H943</f>
        <v>50000</v>
      </c>
      <c r="I942" s="75">
        <f t="shared" si="272"/>
        <v>50000</v>
      </c>
      <c r="J942" s="21">
        <v>280000</v>
      </c>
      <c r="P942" s="21"/>
      <c r="Q942" s="21"/>
      <c r="R942" s="21"/>
      <c r="S942" s="21"/>
      <c r="T942" s="21"/>
    </row>
    <row r="943" spans="1:20" ht="36" hidden="1" customHeight="1">
      <c r="A943" s="16" t="s">
        <v>114</v>
      </c>
      <c r="B943" s="14">
        <v>793</v>
      </c>
      <c r="C943" s="15" t="s">
        <v>54</v>
      </c>
      <c r="D943" s="15" t="s">
        <v>88</v>
      </c>
      <c r="E943" s="14" t="s">
        <v>260</v>
      </c>
      <c r="F943" s="14"/>
      <c r="G943" s="102">
        <f>G944</f>
        <v>50000</v>
      </c>
      <c r="H943" s="102">
        <f t="shared" si="272"/>
        <v>50000</v>
      </c>
      <c r="I943" s="102">
        <f t="shared" si="272"/>
        <v>50000</v>
      </c>
    </row>
    <row r="944" spans="1:20" ht="39" customHeight="1">
      <c r="A944" s="16" t="s">
        <v>370</v>
      </c>
      <c r="B944" s="14">
        <v>793</v>
      </c>
      <c r="C944" s="15" t="s">
        <v>54</v>
      </c>
      <c r="D944" s="15" t="s">
        <v>88</v>
      </c>
      <c r="E944" s="14" t="s">
        <v>261</v>
      </c>
      <c r="F944" s="14"/>
      <c r="G944" s="102">
        <f>G945</f>
        <v>50000</v>
      </c>
      <c r="H944" s="102">
        <f t="shared" si="272"/>
        <v>50000</v>
      </c>
      <c r="I944" s="102">
        <f t="shared" si="272"/>
        <v>50000</v>
      </c>
    </row>
    <row r="945" spans="1:20" ht="27.75" customHeight="1">
      <c r="A945" s="16" t="s">
        <v>324</v>
      </c>
      <c r="B945" s="14">
        <v>793</v>
      </c>
      <c r="C945" s="15" t="s">
        <v>54</v>
      </c>
      <c r="D945" s="15" t="s">
        <v>88</v>
      </c>
      <c r="E945" s="14" t="s">
        <v>261</v>
      </c>
      <c r="F945" s="14">
        <v>200</v>
      </c>
      <c r="G945" s="102">
        <f>G946</f>
        <v>50000</v>
      </c>
      <c r="H945" s="102">
        <f t="shared" si="272"/>
        <v>50000</v>
      </c>
      <c r="I945" s="102">
        <f t="shared" si="272"/>
        <v>50000</v>
      </c>
    </row>
    <row r="946" spans="1:20" ht="27.75" customHeight="1">
      <c r="A946" s="16" t="s">
        <v>38</v>
      </c>
      <c r="B946" s="14">
        <v>793</v>
      </c>
      <c r="C946" s="15" t="s">
        <v>54</v>
      </c>
      <c r="D946" s="15" t="s">
        <v>88</v>
      </c>
      <c r="E946" s="14" t="s">
        <v>261</v>
      </c>
      <c r="F946" s="14">
        <v>240</v>
      </c>
      <c r="G946" s="102">
        <f>'прил 5,'!G1342</f>
        <v>50000</v>
      </c>
      <c r="H946" s="102">
        <f>'прил 5,'!H1342</f>
        <v>50000</v>
      </c>
      <c r="I946" s="102">
        <f>'прил 5,'!I1342</f>
        <v>50000</v>
      </c>
    </row>
    <row r="947" spans="1:20" s="267" customFormat="1" ht="35.25" customHeight="1">
      <c r="A947" s="34" t="s">
        <v>481</v>
      </c>
      <c r="B947" s="35">
        <v>757</v>
      </c>
      <c r="C947" s="36" t="s">
        <v>26</v>
      </c>
      <c r="D947" s="36" t="s">
        <v>26</v>
      </c>
      <c r="E947" s="36" t="s">
        <v>197</v>
      </c>
      <c r="F947" s="36"/>
      <c r="G947" s="75">
        <f>G948+G953</f>
        <v>209000</v>
      </c>
      <c r="H947" s="75">
        <f t="shared" ref="H947:I947" si="273">H948</f>
        <v>189000</v>
      </c>
      <c r="I947" s="75">
        <f t="shared" si="273"/>
        <v>189000</v>
      </c>
      <c r="J947" s="266">
        <v>30000</v>
      </c>
      <c r="P947" s="266"/>
      <c r="Q947" s="266"/>
      <c r="R947" s="266"/>
      <c r="S947" s="266"/>
      <c r="T947" s="266"/>
    </row>
    <row r="948" spans="1:20" s="18" customFormat="1">
      <c r="A948" s="16" t="s">
        <v>340</v>
      </c>
      <c r="B948" s="14">
        <v>757</v>
      </c>
      <c r="C948" s="15" t="s">
        <v>26</v>
      </c>
      <c r="D948" s="15" t="s">
        <v>26</v>
      </c>
      <c r="E948" s="15" t="s">
        <v>198</v>
      </c>
      <c r="F948" s="15"/>
      <c r="G948" s="102">
        <f>G949+G951</f>
        <v>209000</v>
      </c>
      <c r="H948" s="102">
        <f t="shared" ref="H948:I948" si="274">H949+H951</f>
        <v>189000</v>
      </c>
      <c r="I948" s="102">
        <f t="shared" si="274"/>
        <v>189000</v>
      </c>
      <c r="J948" s="17">
        <v>100000</v>
      </c>
      <c r="P948" s="17"/>
      <c r="Q948" s="17"/>
      <c r="R948" s="17"/>
      <c r="S948" s="17"/>
      <c r="T948" s="17"/>
    </row>
    <row r="949" spans="1:20" s="18" customFormat="1" ht="25.5">
      <c r="A949" s="16" t="s">
        <v>36</v>
      </c>
      <c r="B949" s="14">
        <v>757</v>
      </c>
      <c r="C949" s="15" t="s">
        <v>26</v>
      </c>
      <c r="D949" s="15" t="s">
        <v>26</v>
      </c>
      <c r="E949" s="15" t="s">
        <v>198</v>
      </c>
      <c r="F949" s="15" t="s">
        <v>37</v>
      </c>
      <c r="G949" s="102">
        <f>G950</f>
        <v>209000</v>
      </c>
      <c r="H949" s="102">
        <f>H950</f>
        <v>189000</v>
      </c>
      <c r="I949" s="102">
        <f>I950</f>
        <v>189000</v>
      </c>
      <c r="J949" s="17"/>
      <c r="P949" s="17"/>
      <c r="Q949" s="17"/>
      <c r="R949" s="17"/>
      <c r="S949" s="17"/>
      <c r="T949" s="17"/>
    </row>
    <row r="950" spans="1:20" s="18" customFormat="1" ht="25.5">
      <c r="A950" s="16" t="s">
        <v>38</v>
      </c>
      <c r="B950" s="14">
        <v>757</v>
      </c>
      <c r="C950" s="15" t="s">
        <v>26</v>
      </c>
      <c r="D950" s="15" t="s">
        <v>26</v>
      </c>
      <c r="E950" s="15" t="s">
        <v>198</v>
      </c>
      <c r="F950" s="15" t="s">
        <v>39</v>
      </c>
      <c r="G950" s="102">
        <f>'прил 5,'!G117+'прил 5,'!G1545</f>
        <v>209000</v>
      </c>
      <c r="H950" s="102">
        <f>'прил 5,'!H117+'прил 5,'!H1545</f>
        <v>189000</v>
      </c>
      <c r="I950" s="102">
        <f>'прил 5,'!I117+'прил 5,'!I1545</f>
        <v>189000</v>
      </c>
      <c r="J950" s="102">
        <f>'прил 5,'!K117+'прил 5,'!K1545</f>
        <v>0</v>
      </c>
      <c r="K950" s="102">
        <f>'прил 5,'!L117+'прил 5,'!L1545</f>
        <v>0</v>
      </c>
      <c r="L950" s="102">
        <f>'прил 5,'!M117+'прил 5,'!M1545</f>
        <v>0</v>
      </c>
      <c r="M950" s="102">
        <f>'прил 5,'!N117+'прил 5,'!N1545</f>
        <v>0</v>
      </c>
      <c r="N950" s="102">
        <f>'прил 5,'!O117+'прил 5,'!O1545</f>
        <v>0</v>
      </c>
      <c r="O950" s="102">
        <f>'прил 5,'!P117+'прил 5,'!P1545</f>
        <v>0</v>
      </c>
      <c r="P950" s="17"/>
      <c r="Q950" s="17"/>
      <c r="R950" s="17"/>
      <c r="S950" s="17"/>
      <c r="T950" s="17"/>
    </row>
    <row r="951" spans="1:20" s="18" customFormat="1" ht="25.5">
      <c r="A951" s="16" t="s">
        <v>30</v>
      </c>
      <c r="B951" s="15" t="s">
        <v>94</v>
      </c>
      <c r="C951" s="15" t="s">
        <v>26</v>
      </c>
      <c r="D951" s="15" t="s">
        <v>70</v>
      </c>
      <c r="E951" s="15" t="s">
        <v>198</v>
      </c>
      <c r="F951" s="15" t="s">
        <v>31</v>
      </c>
      <c r="G951" s="74">
        <f>G952</f>
        <v>0</v>
      </c>
      <c r="H951" s="74">
        <f t="shared" ref="H951:I951" si="275">H952</f>
        <v>0</v>
      </c>
      <c r="I951" s="74">
        <f t="shared" si="275"/>
        <v>0</v>
      </c>
      <c r="J951" s="17"/>
      <c r="P951" s="17"/>
      <c r="Q951" s="17"/>
      <c r="R951" s="17"/>
      <c r="S951" s="17"/>
      <c r="T951" s="17"/>
    </row>
    <row r="952" spans="1:20" s="18" customFormat="1">
      <c r="A952" s="16" t="s">
        <v>32</v>
      </c>
      <c r="B952" s="15" t="s">
        <v>94</v>
      </c>
      <c r="C952" s="15" t="s">
        <v>26</v>
      </c>
      <c r="D952" s="15" t="s">
        <v>70</v>
      </c>
      <c r="E952" s="15" t="s">
        <v>198</v>
      </c>
      <c r="F952" s="15" t="s">
        <v>33</v>
      </c>
      <c r="G952" s="74">
        <f>'прил 5,'!G119+'прил 5,'!G887</f>
        <v>0</v>
      </c>
      <c r="H952" s="74">
        <f>'прил 5,'!H119+'прил 5,'!H887</f>
        <v>0</v>
      </c>
      <c r="I952" s="74">
        <f>'прил 5,'!I119+'прил 5,'!I887</f>
        <v>0</v>
      </c>
      <c r="J952" s="17"/>
      <c r="P952" s="17"/>
      <c r="Q952" s="17"/>
      <c r="R952" s="17"/>
      <c r="S952" s="17"/>
      <c r="T952" s="17"/>
    </row>
    <row r="953" spans="1:20" s="18" customFormat="1" ht="25.5" hidden="1">
      <c r="A953" s="86" t="s">
        <v>299</v>
      </c>
      <c r="B953" s="14">
        <v>757</v>
      </c>
      <c r="C953" s="15" t="s">
        <v>26</v>
      </c>
      <c r="D953" s="15" t="s">
        <v>26</v>
      </c>
      <c r="E953" s="15" t="s">
        <v>804</v>
      </c>
      <c r="F953" s="15"/>
      <c r="G953" s="102">
        <f>G954</f>
        <v>0</v>
      </c>
      <c r="H953" s="74"/>
      <c r="I953" s="74"/>
      <c r="P953" s="17"/>
      <c r="Q953" s="17"/>
      <c r="R953" s="17"/>
      <c r="S953" s="17"/>
      <c r="T953" s="17"/>
    </row>
    <row r="954" spans="1:20" s="18" customFormat="1" ht="25.5" hidden="1">
      <c r="A954" s="86" t="s">
        <v>36</v>
      </c>
      <c r="B954" s="14">
        <v>757</v>
      </c>
      <c r="C954" s="15" t="s">
        <v>26</v>
      </c>
      <c r="D954" s="15" t="s">
        <v>26</v>
      </c>
      <c r="E954" s="15" t="s">
        <v>804</v>
      </c>
      <c r="F954" s="15" t="s">
        <v>37</v>
      </c>
      <c r="G954" s="102">
        <f>G955</f>
        <v>0</v>
      </c>
      <c r="H954" s="74"/>
      <c r="I954" s="74"/>
      <c r="P954" s="17"/>
      <c r="Q954" s="17"/>
      <c r="R954" s="17"/>
      <c r="S954" s="17"/>
      <c r="T954" s="17"/>
    </row>
    <row r="955" spans="1:20" s="18" customFormat="1" ht="25.5" hidden="1">
      <c r="A955" s="86" t="s">
        <v>38</v>
      </c>
      <c r="B955" s="14">
        <v>757</v>
      </c>
      <c r="C955" s="15" t="s">
        <v>26</v>
      </c>
      <c r="D955" s="15" t="s">
        <v>26</v>
      </c>
      <c r="E955" s="15" t="s">
        <v>804</v>
      </c>
      <c r="F955" s="15" t="s">
        <v>39</v>
      </c>
      <c r="G955" s="74">
        <f>'прил 5,'!G122</f>
        <v>0</v>
      </c>
      <c r="H955" s="74"/>
      <c r="I955" s="74"/>
      <c r="P955" s="17"/>
      <c r="Q955" s="17"/>
      <c r="R955" s="17"/>
      <c r="S955" s="17"/>
      <c r="T955" s="17"/>
    </row>
    <row r="956" spans="1:20" s="22" customFormat="1" ht="51">
      <c r="A956" s="34" t="s">
        <v>472</v>
      </c>
      <c r="B956" s="35">
        <v>793</v>
      </c>
      <c r="C956" s="36" t="s">
        <v>70</v>
      </c>
      <c r="D956" s="36" t="s">
        <v>310</v>
      </c>
      <c r="E956" s="36" t="s">
        <v>255</v>
      </c>
      <c r="F956" s="36"/>
      <c r="G956" s="75">
        <f>G957+G960+G963</f>
        <v>185350</v>
      </c>
      <c r="H956" s="75">
        <f t="shared" ref="H956:I956" si="276">H957+H960+H963</f>
        <v>105000</v>
      </c>
      <c r="I956" s="75">
        <f t="shared" si="276"/>
        <v>105000</v>
      </c>
      <c r="J956" s="21">
        <v>100000</v>
      </c>
      <c r="P956" s="21"/>
      <c r="Q956" s="21"/>
      <c r="R956" s="21"/>
      <c r="S956" s="21"/>
      <c r="T956" s="21"/>
    </row>
    <row r="957" spans="1:20" ht="63.75">
      <c r="A957" s="16" t="s">
        <v>520</v>
      </c>
      <c r="B957" s="14">
        <v>793</v>
      </c>
      <c r="C957" s="15" t="s">
        <v>70</v>
      </c>
      <c r="D957" s="15" t="s">
        <v>310</v>
      </c>
      <c r="E957" s="15" t="s">
        <v>256</v>
      </c>
      <c r="F957" s="15"/>
      <c r="G957" s="102">
        <f t="shared" ref="G957:I958" si="277">G958</f>
        <v>166600</v>
      </c>
      <c r="H957" s="102">
        <f t="shared" si="277"/>
        <v>100000</v>
      </c>
      <c r="I957" s="102">
        <f t="shared" si="277"/>
        <v>100000</v>
      </c>
    </row>
    <row r="958" spans="1:20" ht="25.5">
      <c r="A958" s="16" t="s">
        <v>38</v>
      </c>
      <c r="B958" s="14">
        <v>793</v>
      </c>
      <c r="C958" s="15" t="s">
        <v>70</v>
      </c>
      <c r="D958" s="15" t="s">
        <v>310</v>
      </c>
      <c r="E958" s="15" t="s">
        <v>256</v>
      </c>
      <c r="F958" s="15" t="s">
        <v>37</v>
      </c>
      <c r="G958" s="102">
        <f t="shared" si="277"/>
        <v>166600</v>
      </c>
      <c r="H958" s="102">
        <f t="shared" si="277"/>
        <v>100000</v>
      </c>
      <c r="I958" s="102">
        <f t="shared" si="277"/>
        <v>100000</v>
      </c>
    </row>
    <row r="959" spans="1:20" ht="33" customHeight="1">
      <c r="A959" s="16" t="s">
        <v>38</v>
      </c>
      <c r="B959" s="14">
        <v>793</v>
      </c>
      <c r="C959" s="15" t="s">
        <v>70</v>
      </c>
      <c r="D959" s="15" t="s">
        <v>310</v>
      </c>
      <c r="E959" s="15" t="s">
        <v>256</v>
      </c>
      <c r="F959" s="15" t="s">
        <v>39</v>
      </c>
      <c r="G959" s="102">
        <f>'прил 5,'!G1250</f>
        <v>166600</v>
      </c>
      <c r="H959" s="102">
        <f>'прил 5,'!H1250</f>
        <v>100000</v>
      </c>
      <c r="I959" s="102">
        <f>'прил 5,'!I1250</f>
        <v>100000</v>
      </c>
    </row>
    <row r="960" spans="1:20" ht="38.25">
      <c r="A960" s="16" t="s">
        <v>417</v>
      </c>
      <c r="B960" s="14">
        <v>793</v>
      </c>
      <c r="C960" s="15" t="s">
        <v>70</v>
      </c>
      <c r="D960" s="15" t="s">
        <v>310</v>
      </c>
      <c r="E960" s="15" t="s">
        <v>416</v>
      </c>
      <c r="F960" s="15"/>
      <c r="G960" s="74">
        <f>G961</f>
        <v>18750</v>
      </c>
      <c r="H960" s="74">
        <f t="shared" ref="H960:I960" si="278">H961</f>
        <v>5000</v>
      </c>
      <c r="I960" s="74">
        <f t="shared" si="278"/>
        <v>5000</v>
      </c>
      <c r="J960" s="1"/>
    </row>
    <row r="961" spans="1:20" ht="25.5">
      <c r="A961" s="16" t="s">
        <v>38</v>
      </c>
      <c r="B961" s="14">
        <v>793</v>
      </c>
      <c r="C961" s="15" t="s">
        <v>70</v>
      </c>
      <c r="D961" s="15" t="s">
        <v>310</v>
      </c>
      <c r="E961" s="15" t="s">
        <v>416</v>
      </c>
      <c r="F961" s="15" t="s">
        <v>37</v>
      </c>
      <c r="G961" s="74">
        <f>G962</f>
        <v>18750</v>
      </c>
      <c r="H961" s="74">
        <f t="shared" ref="H961:O961" si="279">H962</f>
        <v>5000</v>
      </c>
      <c r="I961" s="74">
        <f t="shared" si="279"/>
        <v>5000</v>
      </c>
      <c r="J961" s="74">
        <f t="shared" si="279"/>
        <v>0</v>
      </c>
      <c r="K961" s="74">
        <f t="shared" si="279"/>
        <v>0</v>
      </c>
      <c r="L961" s="74">
        <f t="shared" si="279"/>
        <v>0</v>
      </c>
      <c r="M961" s="74">
        <f t="shared" si="279"/>
        <v>0</v>
      </c>
      <c r="N961" s="74">
        <f t="shared" si="279"/>
        <v>0</v>
      </c>
      <c r="O961" s="74">
        <f t="shared" si="279"/>
        <v>0</v>
      </c>
    </row>
    <row r="962" spans="1:20" ht="25.5">
      <c r="A962" s="16" t="s">
        <v>38</v>
      </c>
      <c r="B962" s="14">
        <v>793</v>
      </c>
      <c r="C962" s="15" t="s">
        <v>70</v>
      </c>
      <c r="D962" s="15" t="s">
        <v>310</v>
      </c>
      <c r="E962" s="15" t="s">
        <v>416</v>
      </c>
      <c r="F962" s="15" t="s">
        <v>39</v>
      </c>
      <c r="G962" s="74">
        <f>'прил 5,'!G1253</f>
        <v>18750</v>
      </c>
      <c r="H962" s="74">
        <f>'прил 5,'!H1253</f>
        <v>5000</v>
      </c>
      <c r="I962" s="74">
        <f>'прил 5,'!I1253</f>
        <v>5000</v>
      </c>
      <c r="J962" s="1"/>
    </row>
    <row r="963" spans="1:20" ht="46.5" hidden="1" customHeight="1">
      <c r="A963" s="57" t="s">
        <v>500</v>
      </c>
      <c r="B963" s="14">
        <v>793</v>
      </c>
      <c r="C963" s="15" t="s">
        <v>70</v>
      </c>
      <c r="D963" s="15" t="s">
        <v>310</v>
      </c>
      <c r="E963" s="15" t="s">
        <v>785</v>
      </c>
      <c r="F963" s="15"/>
      <c r="G963" s="74">
        <f>G964</f>
        <v>0</v>
      </c>
      <c r="H963" s="74">
        <f t="shared" ref="H963:I963" si="280">H964</f>
        <v>0</v>
      </c>
      <c r="I963" s="74">
        <f t="shared" si="280"/>
        <v>0</v>
      </c>
      <c r="J963" s="1"/>
    </row>
    <row r="964" spans="1:20" hidden="1">
      <c r="A964" s="16" t="s">
        <v>324</v>
      </c>
      <c r="B964" s="14">
        <v>793</v>
      </c>
      <c r="C964" s="15" t="s">
        <v>70</v>
      </c>
      <c r="D964" s="15" t="s">
        <v>310</v>
      </c>
      <c r="E964" s="15" t="s">
        <v>785</v>
      </c>
      <c r="F964" s="15" t="s">
        <v>37</v>
      </c>
      <c r="G964" s="74">
        <f>G965</f>
        <v>0</v>
      </c>
      <c r="H964" s="74">
        <f>H965</f>
        <v>0</v>
      </c>
      <c r="I964" s="74">
        <f>I965</f>
        <v>0</v>
      </c>
      <c r="J964" s="1"/>
    </row>
    <row r="965" spans="1:20" ht="25.5" hidden="1">
      <c r="A965" s="16" t="s">
        <v>38</v>
      </c>
      <c r="B965" s="14">
        <v>793</v>
      </c>
      <c r="C965" s="15" t="s">
        <v>70</v>
      </c>
      <c r="D965" s="15" t="s">
        <v>310</v>
      </c>
      <c r="E965" s="15" t="s">
        <v>785</v>
      </c>
      <c r="F965" s="15" t="s">
        <v>39</v>
      </c>
      <c r="G965" s="74"/>
      <c r="H965" s="74"/>
      <c r="I965" s="74"/>
      <c r="J965" s="1"/>
    </row>
    <row r="966" spans="1:20" s="267" customFormat="1" ht="30" customHeight="1">
      <c r="A966" s="81" t="s">
        <v>483</v>
      </c>
      <c r="B966" s="36" t="s">
        <v>94</v>
      </c>
      <c r="C966" s="36" t="s">
        <v>26</v>
      </c>
      <c r="D966" s="36" t="s">
        <v>19</v>
      </c>
      <c r="E966" s="36" t="s">
        <v>220</v>
      </c>
      <c r="F966" s="36"/>
      <c r="G966" s="75">
        <f>G967</f>
        <v>1763974.1</v>
      </c>
      <c r="H966" s="75">
        <f>H967</f>
        <v>1260000</v>
      </c>
      <c r="I966" s="75">
        <f>I967</f>
        <v>1260000</v>
      </c>
      <c r="J966" s="266">
        <v>100000</v>
      </c>
      <c r="P966" s="266"/>
      <c r="Q966" s="266"/>
      <c r="R966" s="266"/>
      <c r="S966" s="266"/>
      <c r="T966" s="266"/>
    </row>
    <row r="967" spans="1:20" s="18" customFormat="1" ht="25.5">
      <c r="A967" s="16" t="s">
        <v>99</v>
      </c>
      <c r="B967" s="15" t="s">
        <v>94</v>
      </c>
      <c r="C967" s="15" t="s">
        <v>26</v>
      </c>
      <c r="D967" s="15" t="s">
        <v>19</v>
      </c>
      <c r="E967" s="15" t="s">
        <v>221</v>
      </c>
      <c r="F967" s="15"/>
      <c r="G967" s="102">
        <f>G968+G970</f>
        <v>1763974.1</v>
      </c>
      <c r="H967" s="102">
        <f>H968+H970</f>
        <v>1260000</v>
      </c>
      <c r="I967" s="102">
        <f>I968+I970</f>
        <v>1260000</v>
      </c>
      <c r="J967" s="17">
        <v>50000</v>
      </c>
      <c r="P967" s="17"/>
      <c r="Q967" s="17"/>
      <c r="R967" s="17"/>
      <c r="S967" s="17"/>
      <c r="T967" s="17"/>
    </row>
    <row r="968" spans="1:20" s="18" customFormat="1" ht="25.5" customHeight="1">
      <c r="A968" s="16" t="s">
        <v>354</v>
      </c>
      <c r="B968" s="14">
        <v>793</v>
      </c>
      <c r="C968" s="15" t="s">
        <v>69</v>
      </c>
      <c r="D968" s="15" t="s">
        <v>70</v>
      </c>
      <c r="E968" s="15" t="s">
        <v>221</v>
      </c>
      <c r="F968" s="15" t="s">
        <v>149</v>
      </c>
      <c r="G968" s="102">
        <f>G969</f>
        <v>1763974.1</v>
      </c>
      <c r="H968" s="102">
        <f>H969</f>
        <v>1260000</v>
      </c>
      <c r="I968" s="102">
        <f>I969</f>
        <v>1260000</v>
      </c>
      <c r="J968" s="17">
        <v>630000</v>
      </c>
      <c r="P968" s="17"/>
      <c r="Q968" s="17"/>
      <c r="R968" s="17"/>
      <c r="S968" s="17"/>
      <c r="T968" s="17"/>
    </row>
    <row r="969" spans="1:20" s="18" customFormat="1" ht="25.5">
      <c r="A969" s="16" t="s">
        <v>150</v>
      </c>
      <c r="B969" s="14">
        <v>793</v>
      </c>
      <c r="C969" s="15" t="s">
        <v>69</v>
      </c>
      <c r="D969" s="15" t="s">
        <v>70</v>
      </c>
      <c r="E969" s="15" t="s">
        <v>221</v>
      </c>
      <c r="F969" s="15" t="s">
        <v>151</v>
      </c>
      <c r="G969" s="102">
        <f>'прил 5,'!G1572</f>
        <v>1763974.1</v>
      </c>
      <c r="H969" s="102">
        <f>'прил 5,'!H1572</f>
        <v>1260000</v>
      </c>
      <c r="I969" s="102">
        <f>'прил 5,'!I1572</f>
        <v>1260000</v>
      </c>
      <c r="J969" s="17">
        <f>SUM(J966:J968)</f>
        <v>780000</v>
      </c>
      <c r="P969" s="17"/>
      <c r="Q969" s="17"/>
      <c r="R969" s="17"/>
      <c r="S969" s="17"/>
      <c r="T969" s="17"/>
    </row>
    <row r="970" spans="1:20" s="18" customFormat="1" ht="25.5" hidden="1">
      <c r="A970" s="16" t="s">
        <v>30</v>
      </c>
      <c r="B970" s="15" t="s">
        <v>94</v>
      </c>
      <c r="C970" s="15" t="s">
        <v>26</v>
      </c>
      <c r="D970" s="15" t="s">
        <v>19</v>
      </c>
      <c r="E970" s="15" t="s">
        <v>221</v>
      </c>
      <c r="F970" s="15" t="s">
        <v>31</v>
      </c>
      <c r="G970" s="102">
        <f>G971</f>
        <v>0</v>
      </c>
      <c r="H970" s="102">
        <f>H971</f>
        <v>0</v>
      </c>
      <c r="I970" s="102">
        <f>I971</f>
        <v>0</v>
      </c>
      <c r="J970" s="17"/>
      <c r="P970" s="17"/>
      <c r="Q970" s="17"/>
      <c r="R970" s="17"/>
      <c r="S970" s="17"/>
      <c r="T970" s="17"/>
    </row>
    <row r="971" spans="1:20" s="18" customFormat="1" hidden="1">
      <c r="A971" s="16" t="s">
        <v>32</v>
      </c>
      <c r="B971" s="15" t="s">
        <v>94</v>
      </c>
      <c r="C971" s="15" t="s">
        <v>26</v>
      </c>
      <c r="D971" s="15" t="s">
        <v>19</v>
      </c>
      <c r="E971" s="15" t="s">
        <v>221</v>
      </c>
      <c r="F971" s="15" t="s">
        <v>33</v>
      </c>
      <c r="G971" s="102">
        <f>'прил 5,'!G517+'прил 5,'!G668</f>
        <v>0</v>
      </c>
      <c r="H971" s="102">
        <f>'прил 5,'!H517+'прил 5,'!H668</f>
        <v>0</v>
      </c>
      <c r="I971" s="102">
        <f>'прил 5,'!I517+'прил 5,'!I668</f>
        <v>0</v>
      </c>
      <c r="J971" s="17"/>
      <c r="P971" s="17"/>
      <c r="Q971" s="17"/>
      <c r="R971" s="17"/>
      <c r="S971" s="17"/>
      <c r="T971" s="17"/>
    </row>
    <row r="972" spans="1:20" s="22" customFormat="1" ht="38.25">
      <c r="A972" s="34" t="s">
        <v>484</v>
      </c>
      <c r="B972" s="35">
        <v>793</v>
      </c>
      <c r="C972" s="36" t="s">
        <v>70</v>
      </c>
      <c r="D972" s="36" t="s">
        <v>310</v>
      </c>
      <c r="E972" s="36" t="s">
        <v>257</v>
      </c>
      <c r="F972" s="36"/>
      <c r="G972" s="75">
        <f>G973</f>
        <v>323000</v>
      </c>
      <c r="H972" s="75">
        <f>H975+H976</f>
        <v>328000</v>
      </c>
      <c r="I972" s="75">
        <f>I975+I976</f>
        <v>323000</v>
      </c>
      <c r="J972" s="21">
        <v>100000</v>
      </c>
      <c r="P972" s="21"/>
      <c r="Q972" s="21"/>
      <c r="R972" s="21"/>
      <c r="S972" s="21"/>
      <c r="T972" s="21"/>
    </row>
    <row r="973" spans="1:20" ht="38.25">
      <c r="A973" s="16" t="s">
        <v>337</v>
      </c>
      <c r="B973" s="14">
        <v>793</v>
      </c>
      <c r="C973" s="15" t="s">
        <v>70</v>
      </c>
      <c r="D973" s="15" t="s">
        <v>310</v>
      </c>
      <c r="E973" s="15" t="s">
        <v>258</v>
      </c>
      <c r="F973" s="15"/>
      <c r="G973" s="102">
        <f>G974+G976</f>
        <v>323000</v>
      </c>
      <c r="H973" s="102">
        <f t="shared" ref="H973:I973" si="281">H974+H976</f>
        <v>328000</v>
      </c>
      <c r="I973" s="102">
        <f t="shared" si="281"/>
        <v>323000</v>
      </c>
      <c r="J973" s="2">
        <v>75000</v>
      </c>
    </row>
    <row r="974" spans="1:20" ht="25.5">
      <c r="A974" s="16" t="s">
        <v>38</v>
      </c>
      <c r="B974" s="14">
        <v>793</v>
      </c>
      <c r="C974" s="15" t="s">
        <v>70</v>
      </c>
      <c r="D974" s="15" t="s">
        <v>310</v>
      </c>
      <c r="E974" s="15" t="s">
        <v>258</v>
      </c>
      <c r="F974" s="15" t="s">
        <v>37</v>
      </c>
      <c r="G974" s="102">
        <f>G975</f>
        <v>123000</v>
      </c>
      <c r="H974" s="102">
        <f t="shared" ref="H974:I974" si="282">H975</f>
        <v>128000</v>
      </c>
      <c r="I974" s="102">
        <f t="shared" si="282"/>
        <v>123000</v>
      </c>
    </row>
    <row r="975" spans="1:20" ht="31.5" customHeight="1">
      <c r="A975" s="16" t="s">
        <v>38</v>
      </c>
      <c r="B975" s="14">
        <v>793</v>
      </c>
      <c r="C975" s="15" t="s">
        <v>70</v>
      </c>
      <c r="D975" s="15" t="s">
        <v>310</v>
      </c>
      <c r="E975" s="15" t="s">
        <v>258</v>
      </c>
      <c r="F975" s="15" t="s">
        <v>39</v>
      </c>
      <c r="G975" s="102">
        <f>'прил 5,'!G1260+'прил 5,'!G437</f>
        <v>123000</v>
      </c>
      <c r="H975" s="102">
        <f>'прил 5,'!H437+'прил 5,'!H1260</f>
        <v>128000</v>
      </c>
      <c r="I975" s="102">
        <f>'прил 5,'!I437+'прил 5,'!I1260</f>
        <v>123000</v>
      </c>
    </row>
    <row r="976" spans="1:20" s="18" customFormat="1" ht="25.5">
      <c r="A976" s="16" t="s">
        <v>30</v>
      </c>
      <c r="B976" s="14">
        <v>774</v>
      </c>
      <c r="C976" s="15" t="s">
        <v>70</v>
      </c>
      <c r="D976" s="15" t="s">
        <v>310</v>
      </c>
      <c r="E976" s="15" t="s">
        <v>258</v>
      </c>
      <c r="F976" s="15" t="s">
        <v>31</v>
      </c>
      <c r="G976" s="74">
        <f t="shared" ref="G976:I976" si="283">G977</f>
        <v>200000</v>
      </c>
      <c r="H976" s="74">
        <f t="shared" si="283"/>
        <v>200000</v>
      </c>
      <c r="I976" s="74">
        <f t="shared" si="283"/>
        <v>200000</v>
      </c>
      <c r="P976" s="17"/>
      <c r="Q976" s="17"/>
      <c r="R976" s="17"/>
      <c r="S976" s="17"/>
      <c r="T976" s="17"/>
    </row>
    <row r="977" spans="1:20" s="18" customFormat="1">
      <c r="A977" s="16" t="s">
        <v>32</v>
      </c>
      <c r="B977" s="14">
        <v>774</v>
      </c>
      <c r="C977" s="15" t="s">
        <v>70</v>
      </c>
      <c r="D977" s="15" t="s">
        <v>310</v>
      </c>
      <c r="E977" s="15" t="s">
        <v>258</v>
      </c>
      <c r="F977" s="15" t="s">
        <v>33</v>
      </c>
      <c r="G977" s="74">
        <f>'прил 5,'!G439</f>
        <v>200000</v>
      </c>
      <c r="H977" s="74">
        <f>'прил 5,'!H439</f>
        <v>200000</v>
      </c>
      <c r="I977" s="74">
        <f>'прил 5,'!I439</f>
        <v>200000</v>
      </c>
      <c r="L977" s="17"/>
      <c r="P977" s="17"/>
      <c r="Q977" s="17"/>
      <c r="R977" s="17"/>
      <c r="S977" s="17"/>
      <c r="T977" s="17"/>
    </row>
    <row r="978" spans="1:20" s="80" customFormat="1" ht="45" customHeight="1">
      <c r="A978" s="34" t="s">
        <v>443</v>
      </c>
      <c r="B978" s="35">
        <v>792</v>
      </c>
      <c r="C978" s="36" t="s">
        <v>19</v>
      </c>
      <c r="D978" s="36" t="s">
        <v>54</v>
      </c>
      <c r="E978" s="36" t="s">
        <v>230</v>
      </c>
      <c r="F978" s="79"/>
      <c r="G978" s="75">
        <f>G979+G987+G991</f>
        <v>65399305.549999997</v>
      </c>
      <c r="H978" s="75">
        <f>H979+H987+H991</f>
        <v>40964083.840000004</v>
      </c>
      <c r="I978" s="75">
        <f>I979+I987+I991</f>
        <v>41911059.609999999</v>
      </c>
      <c r="J978" s="271">
        <v>1012500</v>
      </c>
      <c r="P978" s="207"/>
      <c r="Q978" s="271"/>
      <c r="R978" s="271"/>
      <c r="S978" s="271"/>
      <c r="T978" s="271"/>
    </row>
    <row r="979" spans="1:20" s="46" customFormat="1" ht="51" customHeight="1">
      <c r="A979" s="16" t="s">
        <v>162</v>
      </c>
      <c r="B979" s="14">
        <v>792</v>
      </c>
      <c r="C979" s="15" t="s">
        <v>19</v>
      </c>
      <c r="D979" s="15" t="s">
        <v>161</v>
      </c>
      <c r="E979" s="15" t="s">
        <v>232</v>
      </c>
      <c r="F979" s="15"/>
      <c r="G979" s="102">
        <f>G980</f>
        <v>11937631</v>
      </c>
      <c r="H979" s="102">
        <f t="shared" ref="H979:I979" si="284">H980</f>
        <v>12101328</v>
      </c>
      <c r="I979" s="102">
        <f t="shared" si="284"/>
        <v>12270065</v>
      </c>
      <c r="J979" s="127">
        <v>11992167</v>
      </c>
      <c r="P979" s="127"/>
      <c r="Q979" s="127"/>
      <c r="R979" s="127"/>
      <c r="S979" s="127"/>
      <c r="T979" s="127"/>
    </row>
    <row r="980" spans="1:20" s="46" customFormat="1" ht="34.5" customHeight="1">
      <c r="A980" s="16" t="s">
        <v>76</v>
      </c>
      <c r="B980" s="14">
        <v>792</v>
      </c>
      <c r="C980" s="15" t="s">
        <v>19</v>
      </c>
      <c r="D980" s="15" t="s">
        <v>161</v>
      </c>
      <c r="E980" s="15" t="s">
        <v>233</v>
      </c>
      <c r="F980" s="15"/>
      <c r="G980" s="102">
        <f>G981+G983+G985</f>
        <v>11937631</v>
      </c>
      <c r="H980" s="102">
        <f t="shared" ref="H980:I980" si="285">H981+H983+H985</f>
        <v>12101328</v>
      </c>
      <c r="I980" s="102">
        <f t="shared" si="285"/>
        <v>12270065</v>
      </c>
      <c r="J980" s="127">
        <v>967059</v>
      </c>
      <c r="P980" s="127"/>
      <c r="Q980" s="127"/>
      <c r="R980" s="127"/>
      <c r="S980" s="127"/>
      <c r="T980" s="127"/>
    </row>
    <row r="981" spans="1:20" s="46" customFormat="1" ht="51">
      <c r="A981" s="16" t="s">
        <v>55</v>
      </c>
      <c r="B981" s="14">
        <v>792</v>
      </c>
      <c r="C981" s="15" t="s">
        <v>19</v>
      </c>
      <c r="D981" s="15" t="s">
        <v>161</v>
      </c>
      <c r="E981" s="15" t="s">
        <v>233</v>
      </c>
      <c r="F981" s="15" t="s">
        <v>58</v>
      </c>
      <c r="G981" s="102">
        <f>G982</f>
        <v>10759115</v>
      </c>
      <c r="H981" s="102">
        <f>H982</f>
        <v>10864936</v>
      </c>
      <c r="I981" s="102">
        <f>I982</f>
        <v>10971816</v>
      </c>
      <c r="J981" s="127">
        <v>26000</v>
      </c>
      <c r="P981" s="127"/>
      <c r="Q981" s="127"/>
      <c r="R981" s="127"/>
      <c r="S981" s="127"/>
      <c r="T981" s="127"/>
    </row>
    <row r="982" spans="1:20" s="46" customFormat="1" ht="25.5">
      <c r="A982" s="16" t="s">
        <v>56</v>
      </c>
      <c r="B982" s="14">
        <v>792</v>
      </c>
      <c r="C982" s="15" t="s">
        <v>19</v>
      </c>
      <c r="D982" s="15" t="s">
        <v>161</v>
      </c>
      <c r="E982" s="15" t="s">
        <v>233</v>
      </c>
      <c r="F982" s="15" t="s">
        <v>59</v>
      </c>
      <c r="G982" s="102">
        <f>'прил 5,'!G989</f>
        <v>10759115</v>
      </c>
      <c r="H982" s="102">
        <f>'прил 5,'!H989</f>
        <v>10864936</v>
      </c>
      <c r="I982" s="102">
        <f>'прил 5,'!I989</f>
        <v>10971816</v>
      </c>
      <c r="J982" s="127">
        <v>3043600</v>
      </c>
      <c r="P982" s="127"/>
      <c r="Q982" s="127"/>
      <c r="R982" s="127"/>
      <c r="S982" s="127"/>
      <c r="T982" s="127"/>
    </row>
    <row r="983" spans="1:20" s="46" customFormat="1" ht="25.5">
      <c r="A983" s="16" t="s">
        <v>36</v>
      </c>
      <c r="B983" s="14">
        <v>792</v>
      </c>
      <c r="C983" s="15" t="s">
        <v>19</v>
      </c>
      <c r="D983" s="15" t="s">
        <v>161</v>
      </c>
      <c r="E983" s="15" t="s">
        <v>233</v>
      </c>
      <c r="F983" s="15" t="s">
        <v>37</v>
      </c>
      <c r="G983" s="102">
        <f>G984</f>
        <v>1152516</v>
      </c>
      <c r="H983" s="102">
        <f>H984</f>
        <v>1209392</v>
      </c>
      <c r="I983" s="102">
        <f>I984</f>
        <v>1270249</v>
      </c>
      <c r="J983" s="127">
        <v>50000</v>
      </c>
      <c r="P983" s="127"/>
      <c r="Q983" s="127"/>
      <c r="R983" s="127"/>
      <c r="S983" s="127"/>
      <c r="T983" s="127"/>
    </row>
    <row r="984" spans="1:20" s="46" customFormat="1" ht="25.5">
      <c r="A984" s="16" t="s">
        <v>38</v>
      </c>
      <c r="B984" s="14">
        <v>792</v>
      </c>
      <c r="C984" s="15" t="s">
        <v>19</v>
      </c>
      <c r="D984" s="15" t="s">
        <v>161</v>
      </c>
      <c r="E984" s="15" t="s">
        <v>233</v>
      </c>
      <c r="F984" s="15" t="s">
        <v>39</v>
      </c>
      <c r="G984" s="102">
        <f>'прил 5,'!G991</f>
        <v>1152516</v>
      </c>
      <c r="H984" s="102">
        <f>'прил 5,'!H991</f>
        <v>1209392</v>
      </c>
      <c r="I984" s="102">
        <f>'прил 5,'!I991</f>
        <v>1270249</v>
      </c>
      <c r="J984" s="127">
        <v>15487188</v>
      </c>
      <c r="P984" s="127"/>
      <c r="Q984" s="127"/>
      <c r="R984" s="127"/>
      <c r="S984" s="127"/>
      <c r="T984" s="127"/>
    </row>
    <row r="985" spans="1:20" s="46" customFormat="1">
      <c r="A985" s="30" t="s">
        <v>63</v>
      </c>
      <c r="B985" s="14">
        <v>792</v>
      </c>
      <c r="C985" s="15" t="s">
        <v>19</v>
      </c>
      <c r="D985" s="15" t="s">
        <v>161</v>
      </c>
      <c r="E985" s="15" t="s">
        <v>233</v>
      </c>
      <c r="F985" s="15" t="s">
        <v>64</v>
      </c>
      <c r="G985" s="74">
        <f>G986</f>
        <v>26000</v>
      </c>
      <c r="H985" s="74">
        <f>H986</f>
        <v>27000</v>
      </c>
      <c r="I985" s="74">
        <f>I986</f>
        <v>28000</v>
      </c>
      <c r="J985" s="127">
        <v>4802400</v>
      </c>
      <c r="P985" s="127"/>
      <c r="Q985" s="127"/>
      <c r="R985" s="127"/>
      <c r="S985" s="127"/>
      <c r="T985" s="127"/>
    </row>
    <row r="986" spans="1:20" s="46" customFormat="1">
      <c r="A986" s="30" t="s">
        <v>144</v>
      </c>
      <c r="B986" s="14">
        <v>792</v>
      </c>
      <c r="C986" s="15" t="s">
        <v>19</v>
      </c>
      <c r="D986" s="15" t="s">
        <v>161</v>
      </c>
      <c r="E986" s="15" t="s">
        <v>233</v>
      </c>
      <c r="F986" s="15" t="s">
        <v>67</v>
      </c>
      <c r="G986" s="74">
        <f>'прил 5,'!G993</f>
        <v>26000</v>
      </c>
      <c r="H986" s="74">
        <f>'прил 5,'!H993</f>
        <v>27000</v>
      </c>
      <c r="I986" s="74">
        <f>'прил 5,'!I993</f>
        <v>28000</v>
      </c>
      <c r="J986" s="127">
        <v>16556640</v>
      </c>
      <c r="P986" s="127"/>
      <c r="Q986" s="127"/>
      <c r="R986" s="127"/>
      <c r="S986" s="127"/>
      <c r="T986" s="127"/>
    </row>
    <row r="987" spans="1:20" s="28" customFormat="1" ht="25.5">
      <c r="A987" s="16" t="s">
        <v>303</v>
      </c>
      <c r="B987" s="14">
        <v>792</v>
      </c>
      <c r="C987" s="15" t="s">
        <v>23</v>
      </c>
      <c r="D987" s="15" t="s">
        <v>19</v>
      </c>
      <c r="E987" s="15" t="s">
        <v>236</v>
      </c>
      <c r="F987" s="39"/>
      <c r="G987" s="102">
        <f>G988</f>
        <v>5220000</v>
      </c>
      <c r="H987" s="102">
        <f t="shared" ref="H987:I989" si="286">H988</f>
        <v>5220000</v>
      </c>
      <c r="I987" s="102">
        <f t="shared" si="286"/>
        <v>5220000</v>
      </c>
      <c r="J987" s="126">
        <v>3200000</v>
      </c>
      <c r="P987" s="126"/>
      <c r="Q987" s="126"/>
      <c r="R987" s="126"/>
      <c r="S987" s="126"/>
      <c r="T987" s="126"/>
    </row>
    <row r="988" spans="1:20">
      <c r="A988" s="16" t="s">
        <v>304</v>
      </c>
      <c r="B988" s="14">
        <v>792</v>
      </c>
      <c r="C988" s="15" t="s">
        <v>23</v>
      </c>
      <c r="D988" s="15" t="s">
        <v>19</v>
      </c>
      <c r="E988" s="15" t="s">
        <v>237</v>
      </c>
      <c r="F988" s="15"/>
      <c r="G988" s="102">
        <f>G989</f>
        <v>5220000</v>
      </c>
      <c r="H988" s="102">
        <f t="shared" si="286"/>
        <v>5220000</v>
      </c>
      <c r="I988" s="102">
        <f t="shared" si="286"/>
        <v>5220000</v>
      </c>
      <c r="J988" s="2">
        <f>SUM(J978:J987)</f>
        <v>57137554</v>
      </c>
    </row>
    <row r="989" spans="1:20">
      <c r="A989" s="16" t="s">
        <v>305</v>
      </c>
      <c r="B989" s="14">
        <v>792</v>
      </c>
      <c r="C989" s="15" t="s">
        <v>23</v>
      </c>
      <c r="D989" s="15" t="s">
        <v>19</v>
      </c>
      <c r="E989" s="15" t="s">
        <v>237</v>
      </c>
      <c r="F989" s="15" t="s">
        <v>306</v>
      </c>
      <c r="G989" s="102">
        <f>G990</f>
        <v>5220000</v>
      </c>
      <c r="H989" s="102">
        <f t="shared" si="286"/>
        <v>5220000</v>
      </c>
      <c r="I989" s="102">
        <f t="shared" si="286"/>
        <v>5220000</v>
      </c>
      <c r="J989" s="2">
        <f>H978-J988</f>
        <v>-16173470.159999996</v>
      </c>
    </row>
    <row r="990" spans="1:20">
      <c r="A990" s="16" t="s">
        <v>307</v>
      </c>
      <c r="B990" s="14">
        <v>792</v>
      </c>
      <c r="C990" s="15" t="s">
        <v>23</v>
      </c>
      <c r="D990" s="15" t="s">
        <v>19</v>
      </c>
      <c r="E990" s="15" t="s">
        <v>237</v>
      </c>
      <c r="F990" s="15" t="s">
        <v>308</v>
      </c>
      <c r="G990" s="102">
        <f>'прил 5,'!G1023+'прил 5,'!G1639</f>
        <v>5220000</v>
      </c>
      <c r="H990" s="102">
        <f>'прил 5,'!H1023+'прил 5,'!H1639</f>
        <v>5220000</v>
      </c>
      <c r="I990" s="102">
        <f>'прил 5,'!I1023+'прил 5,'!I1639</f>
        <v>5220000</v>
      </c>
    </row>
    <row r="991" spans="1:20" s="18" customFormat="1" ht="38.25">
      <c r="A991" s="16" t="s">
        <v>155</v>
      </c>
      <c r="B991" s="14">
        <v>792</v>
      </c>
      <c r="C991" s="15" t="s">
        <v>310</v>
      </c>
      <c r="D991" s="15" t="s">
        <v>19</v>
      </c>
      <c r="E991" s="15" t="s">
        <v>231</v>
      </c>
      <c r="F991" s="15"/>
      <c r="G991" s="102">
        <f>G1000+G1004+G1007+G992+G995</f>
        <v>48241674.549999997</v>
      </c>
      <c r="H991" s="102">
        <f t="shared" ref="H991:I991" si="287">H1000+H1004+H1007+H992+H995</f>
        <v>23642755.84</v>
      </c>
      <c r="I991" s="102">
        <f t="shared" si="287"/>
        <v>24420994.609999999</v>
      </c>
      <c r="J991" s="17"/>
      <c r="P991" s="17"/>
      <c r="Q991" s="17"/>
      <c r="R991" s="17"/>
      <c r="S991" s="17"/>
      <c r="T991" s="17"/>
    </row>
    <row r="992" spans="1:20" s="28" customFormat="1" ht="25.5">
      <c r="A992" s="16" t="s">
        <v>167</v>
      </c>
      <c r="B992" s="14">
        <v>792</v>
      </c>
      <c r="C992" s="15" t="s">
        <v>28</v>
      </c>
      <c r="D992" s="15" t="s">
        <v>70</v>
      </c>
      <c r="E992" s="15" t="s">
        <v>386</v>
      </c>
      <c r="F992" s="39"/>
      <c r="G992" s="102">
        <f t="shared" ref="G992:I993" si="288">G993</f>
        <v>3543964.05</v>
      </c>
      <c r="H992" s="102">
        <f t="shared" si="288"/>
        <v>3663447.84</v>
      </c>
      <c r="I992" s="102">
        <f t="shared" si="288"/>
        <v>3793072.21</v>
      </c>
      <c r="J992" s="126"/>
      <c r="P992" s="126"/>
      <c r="Q992" s="126"/>
      <c r="R992" s="126"/>
      <c r="S992" s="126"/>
      <c r="T992" s="126"/>
    </row>
    <row r="993" spans="1:20">
      <c r="A993" s="16" t="s">
        <v>156</v>
      </c>
      <c r="B993" s="14">
        <v>792</v>
      </c>
      <c r="C993" s="15" t="s">
        <v>28</v>
      </c>
      <c r="D993" s="15" t="s">
        <v>70</v>
      </c>
      <c r="E993" s="15" t="s">
        <v>386</v>
      </c>
      <c r="F993" s="15" t="s">
        <v>157</v>
      </c>
      <c r="G993" s="102">
        <f t="shared" si="288"/>
        <v>3543964.05</v>
      </c>
      <c r="H993" s="102">
        <f t="shared" si="288"/>
        <v>3663447.84</v>
      </c>
      <c r="I993" s="102">
        <f t="shared" si="288"/>
        <v>3793072.21</v>
      </c>
    </row>
    <row r="994" spans="1:20">
      <c r="A994" s="16" t="s">
        <v>158</v>
      </c>
      <c r="B994" s="14">
        <v>792</v>
      </c>
      <c r="C994" s="15" t="s">
        <v>28</v>
      </c>
      <c r="D994" s="15" t="s">
        <v>70</v>
      </c>
      <c r="E994" s="15" t="s">
        <v>386</v>
      </c>
      <c r="F994" s="15" t="s">
        <v>159</v>
      </c>
      <c r="G994" s="102">
        <f>'прил 5,'!G1005</f>
        <v>3543964.05</v>
      </c>
      <c r="H994" s="102">
        <f>'прил 5,'!H1005</f>
        <v>3663447.84</v>
      </c>
      <c r="I994" s="102">
        <f>'прил 5,'!I1005</f>
        <v>3793072.21</v>
      </c>
    </row>
    <row r="995" spans="1:20" ht="63.75">
      <c r="A995" s="16" t="s">
        <v>683</v>
      </c>
      <c r="B995" s="14">
        <v>792</v>
      </c>
      <c r="C995" s="15" t="s">
        <v>19</v>
      </c>
      <c r="D995" s="15" t="s">
        <v>54</v>
      </c>
      <c r="E995" s="15" t="s">
        <v>681</v>
      </c>
      <c r="F995" s="15"/>
      <c r="G995" s="102">
        <f t="shared" ref="G995:I996" si="289">G996</f>
        <v>1330000</v>
      </c>
      <c r="H995" s="102">
        <f t="shared" si="289"/>
        <v>1330000</v>
      </c>
      <c r="I995" s="102">
        <f t="shared" si="289"/>
        <v>1330000</v>
      </c>
    </row>
    <row r="996" spans="1:20">
      <c r="A996" s="16" t="s">
        <v>156</v>
      </c>
      <c r="B996" s="14">
        <v>792</v>
      </c>
      <c r="C996" s="15" t="s">
        <v>19</v>
      </c>
      <c r="D996" s="15" t="s">
        <v>54</v>
      </c>
      <c r="E996" s="15" t="s">
        <v>681</v>
      </c>
      <c r="F996" s="15" t="s">
        <v>157</v>
      </c>
      <c r="G996" s="102">
        <f t="shared" si="289"/>
        <v>1330000</v>
      </c>
      <c r="H996" s="102">
        <f t="shared" si="289"/>
        <v>1330000</v>
      </c>
      <c r="I996" s="102">
        <f t="shared" si="289"/>
        <v>1330000</v>
      </c>
    </row>
    <row r="997" spans="1:20">
      <c r="A997" s="16" t="s">
        <v>158</v>
      </c>
      <c r="B997" s="14">
        <v>792</v>
      </c>
      <c r="C997" s="15" t="s">
        <v>19</v>
      </c>
      <c r="D997" s="15" t="s">
        <v>54</v>
      </c>
      <c r="E997" s="15" t="s">
        <v>681</v>
      </c>
      <c r="F997" s="15" t="s">
        <v>159</v>
      </c>
      <c r="G997" s="102">
        <f>'прил 5,'!G983</f>
        <v>1330000</v>
      </c>
      <c r="H997" s="102">
        <f>'прил 5,'!H983</f>
        <v>1330000</v>
      </c>
      <c r="I997" s="102">
        <f>'прил 5,'!I983</f>
        <v>1330000</v>
      </c>
    </row>
    <row r="998" spans="1:20" s="28" customFormat="1" ht="29.25" customHeight="1">
      <c r="A998" s="16" t="s">
        <v>315</v>
      </c>
      <c r="B998" s="14">
        <v>792</v>
      </c>
      <c r="C998" s="15" t="s">
        <v>310</v>
      </c>
      <c r="D998" s="15" t="s">
        <v>19</v>
      </c>
      <c r="E998" s="15" t="s">
        <v>238</v>
      </c>
      <c r="F998" s="15"/>
      <c r="G998" s="102">
        <f t="shared" ref="G998:I999" si="290">G999</f>
        <v>6314750.5</v>
      </c>
      <c r="H998" s="102">
        <f t="shared" si="290"/>
        <v>5061414</v>
      </c>
      <c r="I998" s="102">
        <f t="shared" si="290"/>
        <v>5051800.4000000004</v>
      </c>
      <c r="J998" s="126"/>
      <c r="P998" s="126"/>
      <c r="Q998" s="126"/>
      <c r="R998" s="126"/>
      <c r="S998" s="126"/>
      <c r="T998" s="126"/>
    </row>
    <row r="999" spans="1:20" s="28" customFormat="1">
      <c r="A999" s="16" t="s">
        <v>156</v>
      </c>
      <c r="B999" s="14">
        <v>792</v>
      </c>
      <c r="C999" s="15" t="s">
        <v>310</v>
      </c>
      <c r="D999" s="15" t="s">
        <v>19</v>
      </c>
      <c r="E999" s="15" t="s">
        <v>238</v>
      </c>
      <c r="F999" s="15" t="s">
        <v>157</v>
      </c>
      <c r="G999" s="102">
        <f t="shared" si="290"/>
        <v>6314750.5</v>
      </c>
      <c r="H999" s="102">
        <f t="shared" si="290"/>
        <v>5061414</v>
      </c>
      <c r="I999" s="102">
        <f t="shared" si="290"/>
        <v>5051800.4000000004</v>
      </c>
      <c r="J999" s="126"/>
      <c r="P999" s="126"/>
      <c r="Q999" s="126"/>
      <c r="R999" s="126"/>
      <c r="S999" s="126"/>
      <c r="T999" s="126"/>
    </row>
    <row r="1000" spans="1:20" s="3" customFormat="1">
      <c r="A1000" s="16" t="s">
        <v>313</v>
      </c>
      <c r="B1000" s="14">
        <v>792</v>
      </c>
      <c r="C1000" s="15" t="s">
        <v>310</v>
      </c>
      <c r="D1000" s="15" t="s">
        <v>19</v>
      </c>
      <c r="E1000" s="15" t="s">
        <v>238</v>
      </c>
      <c r="F1000" s="15" t="s">
        <v>314</v>
      </c>
      <c r="G1000" s="102">
        <f>'прил 5,'!G1033</f>
        <v>6314750.5</v>
      </c>
      <c r="H1000" s="102">
        <f>'прил 5,'!H1033</f>
        <v>5061414</v>
      </c>
      <c r="I1000" s="102">
        <f>'прил 5,'!I1033</f>
        <v>5051800.4000000004</v>
      </c>
      <c r="J1000" s="128"/>
      <c r="P1000" s="128"/>
      <c r="Q1000" s="128"/>
      <c r="R1000" s="128"/>
      <c r="S1000" s="128"/>
      <c r="T1000" s="128"/>
    </row>
    <row r="1001" spans="1:20" s="3" customFormat="1" hidden="1">
      <c r="A1001" s="16" t="s">
        <v>7</v>
      </c>
      <c r="B1001" s="14">
        <v>792</v>
      </c>
      <c r="C1001" s="15" t="s">
        <v>310</v>
      </c>
      <c r="D1001" s="15" t="s">
        <v>19</v>
      </c>
      <c r="E1001" s="15" t="s">
        <v>238</v>
      </c>
      <c r="F1001" s="15" t="s">
        <v>6</v>
      </c>
      <c r="G1001" s="102"/>
      <c r="H1001" s="102"/>
      <c r="I1001" s="102"/>
      <c r="J1001" s="128"/>
      <c r="P1001" s="128"/>
      <c r="Q1001" s="128"/>
      <c r="R1001" s="128"/>
      <c r="S1001" s="128"/>
      <c r="T1001" s="128"/>
    </row>
    <row r="1002" spans="1:20" s="18" customFormat="1" ht="25.5">
      <c r="A1002" s="16" t="s">
        <v>312</v>
      </c>
      <c r="B1002" s="14">
        <v>792</v>
      </c>
      <c r="C1002" s="15" t="s">
        <v>310</v>
      </c>
      <c r="D1002" s="15" t="s">
        <v>19</v>
      </c>
      <c r="E1002" s="15" t="s">
        <v>284</v>
      </c>
      <c r="F1002" s="15"/>
      <c r="G1002" s="102">
        <f t="shared" ref="G1002:I1003" si="291">G1003</f>
        <v>13832299</v>
      </c>
      <c r="H1002" s="102">
        <f t="shared" si="291"/>
        <v>13587894</v>
      </c>
      <c r="I1002" s="102">
        <f t="shared" si="291"/>
        <v>14246122</v>
      </c>
      <c r="J1002" s="17"/>
      <c r="P1002" s="17"/>
      <c r="Q1002" s="17"/>
      <c r="R1002" s="17"/>
      <c r="S1002" s="17"/>
      <c r="T1002" s="17"/>
    </row>
    <row r="1003" spans="1:20" s="18" customFormat="1">
      <c r="A1003" s="16" t="s">
        <v>156</v>
      </c>
      <c r="B1003" s="14">
        <v>792</v>
      </c>
      <c r="C1003" s="15" t="s">
        <v>310</v>
      </c>
      <c r="D1003" s="15" t="s">
        <v>19</v>
      </c>
      <c r="E1003" s="15" t="s">
        <v>284</v>
      </c>
      <c r="F1003" s="15" t="s">
        <v>157</v>
      </c>
      <c r="G1003" s="102">
        <f t="shared" si="291"/>
        <v>13832299</v>
      </c>
      <c r="H1003" s="102">
        <f t="shared" si="291"/>
        <v>13587894</v>
      </c>
      <c r="I1003" s="102">
        <f t="shared" si="291"/>
        <v>14246122</v>
      </c>
      <c r="J1003" s="17"/>
      <c r="P1003" s="17"/>
      <c r="Q1003" s="17"/>
      <c r="R1003" s="17"/>
      <c r="S1003" s="17"/>
      <c r="T1003" s="17"/>
    </row>
    <row r="1004" spans="1:20" s="18" customFormat="1">
      <c r="A1004" s="16" t="s">
        <v>313</v>
      </c>
      <c r="B1004" s="14">
        <v>792</v>
      </c>
      <c r="C1004" s="15" t="s">
        <v>310</v>
      </c>
      <c r="D1004" s="15" t="s">
        <v>19</v>
      </c>
      <c r="E1004" s="15" t="s">
        <v>284</v>
      </c>
      <c r="F1004" s="15" t="s">
        <v>314</v>
      </c>
      <c r="G1004" s="102">
        <f>'прил 5,'!G1030</f>
        <v>13832299</v>
      </c>
      <c r="H1004" s="102">
        <f>'прил 5,'!H1030</f>
        <v>13587894</v>
      </c>
      <c r="I1004" s="102">
        <f>'прил 5,'!I1030</f>
        <v>14246122</v>
      </c>
      <c r="J1004" s="17"/>
      <c r="P1004" s="17"/>
      <c r="Q1004" s="17"/>
      <c r="R1004" s="17"/>
      <c r="S1004" s="17"/>
      <c r="T1004" s="17"/>
    </row>
    <row r="1005" spans="1:20" s="3" customFormat="1" ht="25.5">
      <c r="A1005" s="16" t="s">
        <v>476</v>
      </c>
      <c r="B1005" s="14"/>
      <c r="C1005" s="15"/>
      <c r="D1005" s="15"/>
      <c r="E1005" s="15" t="s">
        <v>239</v>
      </c>
      <c r="F1005" s="15"/>
      <c r="G1005" s="102">
        <f t="shared" ref="G1005:I1006" si="292">G1006</f>
        <v>23220661</v>
      </c>
      <c r="H1005" s="102">
        <f t="shared" si="292"/>
        <v>0</v>
      </c>
      <c r="I1005" s="102">
        <f t="shared" si="292"/>
        <v>0</v>
      </c>
      <c r="J1005" s="128"/>
      <c r="P1005" s="128"/>
      <c r="Q1005" s="128"/>
      <c r="R1005" s="128"/>
      <c r="S1005" s="128"/>
      <c r="T1005" s="128"/>
    </row>
    <row r="1006" spans="1:20" s="3" customFormat="1">
      <c r="A1006" s="16" t="s">
        <v>156</v>
      </c>
      <c r="B1006" s="14">
        <v>792</v>
      </c>
      <c r="C1006" s="15" t="s">
        <v>310</v>
      </c>
      <c r="D1006" s="15" t="s">
        <v>70</v>
      </c>
      <c r="E1006" s="15" t="s">
        <v>239</v>
      </c>
      <c r="F1006" s="15" t="s">
        <v>157</v>
      </c>
      <c r="G1006" s="102">
        <f t="shared" si="292"/>
        <v>23220661</v>
      </c>
      <c r="H1006" s="102">
        <f t="shared" si="292"/>
        <v>0</v>
      </c>
      <c r="I1006" s="102">
        <f t="shared" si="292"/>
        <v>0</v>
      </c>
      <c r="J1006" s="128"/>
      <c r="P1006" s="128"/>
      <c r="Q1006" s="128"/>
      <c r="R1006" s="128"/>
      <c r="S1006" s="128"/>
      <c r="T1006" s="128"/>
    </row>
    <row r="1007" spans="1:20" s="3" customFormat="1">
      <c r="A1007" s="16" t="s">
        <v>178</v>
      </c>
      <c r="B1007" s="14">
        <v>792</v>
      </c>
      <c r="C1007" s="15" t="s">
        <v>310</v>
      </c>
      <c r="D1007" s="15" t="s">
        <v>70</v>
      </c>
      <c r="E1007" s="15" t="s">
        <v>239</v>
      </c>
      <c r="F1007" s="15" t="s">
        <v>179</v>
      </c>
      <c r="G1007" s="102">
        <f>'прил 5,'!G1039</f>
        <v>23220661</v>
      </c>
      <c r="H1007" s="102">
        <f>'прил 5,'!H1039</f>
        <v>0</v>
      </c>
      <c r="I1007" s="102">
        <f>'прил 5,'!I1039</f>
        <v>0</v>
      </c>
      <c r="J1007" s="128"/>
      <c r="P1007" s="128"/>
      <c r="Q1007" s="128"/>
      <c r="R1007" s="128"/>
      <c r="S1007" s="128"/>
      <c r="T1007" s="128"/>
    </row>
    <row r="1008" spans="1:20" s="80" customFormat="1" ht="51">
      <c r="A1008" s="272" t="s">
        <v>486</v>
      </c>
      <c r="B1008" s="35">
        <v>793</v>
      </c>
      <c r="C1008" s="36" t="s">
        <v>70</v>
      </c>
      <c r="D1008" s="36" t="s">
        <v>123</v>
      </c>
      <c r="E1008" s="36" t="s">
        <v>252</v>
      </c>
      <c r="F1008" s="79"/>
      <c r="G1008" s="75">
        <f>G1015+G1020+G1023+G1029+G1032+G1014+G1009+G1026+G1035</f>
        <v>3122989.88</v>
      </c>
      <c r="H1008" s="75">
        <f>H1014+H1019+H1022+H1025+H1028+H1031</f>
        <v>570000</v>
      </c>
      <c r="I1008" s="75">
        <f>I1014+I1019+I1022+I1025+I1028+I1031</f>
        <v>570000</v>
      </c>
      <c r="J1008" s="271">
        <v>162500</v>
      </c>
      <c r="P1008" s="207"/>
      <c r="Q1008" s="273"/>
      <c r="R1008" s="271"/>
      <c r="S1008" s="271"/>
      <c r="T1008" s="271"/>
    </row>
    <row r="1009" spans="1:20" s="28" customFormat="1" ht="25.5" hidden="1">
      <c r="A1009" s="40" t="s">
        <v>621</v>
      </c>
      <c r="B1009" s="14">
        <v>793</v>
      </c>
      <c r="C1009" s="15" t="s">
        <v>70</v>
      </c>
      <c r="D1009" s="15" t="s">
        <v>69</v>
      </c>
      <c r="E1009" s="15" t="s">
        <v>657</v>
      </c>
      <c r="F1009" s="39"/>
      <c r="G1009" s="102">
        <f>G1010</f>
        <v>0</v>
      </c>
      <c r="H1009" s="74"/>
      <c r="I1009" s="74"/>
      <c r="P1009" s="126"/>
      <c r="Q1009" s="126"/>
      <c r="R1009" s="126"/>
      <c r="S1009" s="126"/>
      <c r="T1009" s="126"/>
    </row>
    <row r="1010" spans="1:20" s="28" customFormat="1" hidden="1">
      <c r="A1010" s="16" t="s">
        <v>156</v>
      </c>
      <c r="B1010" s="14">
        <v>793</v>
      </c>
      <c r="C1010" s="15" t="s">
        <v>70</v>
      </c>
      <c r="D1010" s="15" t="s">
        <v>69</v>
      </c>
      <c r="E1010" s="15" t="s">
        <v>657</v>
      </c>
      <c r="F1010" s="15" t="s">
        <v>157</v>
      </c>
      <c r="G1010" s="102">
        <f>G1011</f>
        <v>0</v>
      </c>
      <c r="H1010" s="74"/>
      <c r="I1010" s="74"/>
      <c r="P1010" s="126"/>
      <c r="Q1010" s="126"/>
      <c r="R1010" s="126"/>
      <c r="S1010" s="126"/>
      <c r="T1010" s="126"/>
    </row>
    <row r="1011" spans="1:20" s="28" customFormat="1" hidden="1">
      <c r="A1011" s="16" t="s">
        <v>170</v>
      </c>
      <c r="B1011" s="14">
        <v>793</v>
      </c>
      <c r="C1011" s="15" t="s">
        <v>70</v>
      </c>
      <c r="D1011" s="15" t="s">
        <v>69</v>
      </c>
      <c r="E1011" s="15" t="s">
        <v>657</v>
      </c>
      <c r="F1011" s="15" t="s">
        <v>171</v>
      </c>
      <c r="G1011" s="102">
        <f>'прил 5,'!G1216</f>
        <v>0</v>
      </c>
      <c r="H1011" s="74"/>
      <c r="I1011" s="74"/>
      <c r="P1011" s="126"/>
      <c r="Q1011" s="126"/>
      <c r="R1011" s="126"/>
      <c r="S1011" s="126"/>
      <c r="T1011" s="126"/>
    </row>
    <row r="1012" spans="1:20" s="28" customFormat="1" ht="54.75" customHeight="1">
      <c r="A1012" s="40" t="s">
        <v>335</v>
      </c>
      <c r="B1012" s="14">
        <v>793</v>
      </c>
      <c r="C1012" s="15" t="s">
        <v>70</v>
      </c>
      <c r="D1012" s="15" t="s">
        <v>123</v>
      </c>
      <c r="E1012" s="15" t="s">
        <v>138</v>
      </c>
      <c r="F1012" s="39"/>
      <c r="G1012" s="74">
        <f>G1013</f>
        <v>82989.88</v>
      </c>
      <c r="H1012" s="74">
        <f t="shared" ref="H1012:I1012" si="293">H1013</f>
        <v>30000</v>
      </c>
      <c r="I1012" s="74">
        <f t="shared" si="293"/>
        <v>30000</v>
      </c>
      <c r="P1012" s="126"/>
      <c r="Q1012" s="126"/>
      <c r="R1012" s="126"/>
      <c r="S1012" s="126"/>
      <c r="T1012" s="126"/>
    </row>
    <row r="1013" spans="1:20" s="28" customFormat="1">
      <c r="A1013" s="16" t="s">
        <v>324</v>
      </c>
      <c r="B1013" s="14">
        <v>793</v>
      </c>
      <c r="C1013" s="15" t="s">
        <v>70</v>
      </c>
      <c r="D1013" s="15" t="s">
        <v>123</v>
      </c>
      <c r="E1013" s="15" t="s">
        <v>138</v>
      </c>
      <c r="F1013" s="15" t="s">
        <v>37</v>
      </c>
      <c r="G1013" s="74">
        <f>G1014</f>
        <v>82989.88</v>
      </c>
      <c r="H1013" s="74">
        <f t="shared" ref="H1013:I1013" si="294">H1014</f>
        <v>30000</v>
      </c>
      <c r="I1013" s="74">
        <f t="shared" si="294"/>
        <v>30000</v>
      </c>
      <c r="P1013" s="126"/>
      <c r="Q1013" s="126"/>
      <c r="R1013" s="126"/>
      <c r="S1013" s="126"/>
      <c r="T1013" s="126"/>
    </row>
    <row r="1014" spans="1:20" s="28" customFormat="1" ht="25.5">
      <c r="A1014" s="16" t="s">
        <v>38</v>
      </c>
      <c r="B1014" s="14">
        <v>793</v>
      </c>
      <c r="C1014" s="15" t="s">
        <v>70</v>
      </c>
      <c r="D1014" s="15" t="s">
        <v>123</v>
      </c>
      <c r="E1014" s="15" t="s">
        <v>138</v>
      </c>
      <c r="F1014" s="15" t="s">
        <v>39</v>
      </c>
      <c r="G1014" s="74">
        <f>'прил 5,'!G1224</f>
        <v>82989.88</v>
      </c>
      <c r="H1014" s="74">
        <f>'прил 5,'!H1187+'прил 5,'!H1224</f>
        <v>30000</v>
      </c>
      <c r="I1014" s="74">
        <f>'прил 5,'!I1187+'прил 5,'!I1224</f>
        <v>30000</v>
      </c>
      <c r="P1014" s="126"/>
      <c r="Q1014" s="126"/>
      <c r="R1014" s="126"/>
      <c r="S1014" s="126"/>
      <c r="T1014" s="126"/>
    </row>
    <row r="1015" spans="1:20" ht="57.75" customHeight="1">
      <c r="A1015" s="57" t="s">
        <v>498</v>
      </c>
      <c r="B1015" s="14">
        <v>793</v>
      </c>
      <c r="C1015" s="15" t="s">
        <v>70</v>
      </c>
      <c r="D1015" s="15" t="s">
        <v>123</v>
      </c>
      <c r="E1015" s="15" t="s">
        <v>253</v>
      </c>
      <c r="F1015" s="15"/>
      <c r="G1015" s="74">
        <f>G1016+G1018</f>
        <v>20000</v>
      </c>
      <c r="H1015" s="74">
        <f>H1016+H1018</f>
        <v>250000</v>
      </c>
      <c r="I1015" s="74">
        <f>I1016+I1018</f>
        <v>250000</v>
      </c>
      <c r="J1015" s="2">
        <v>50000</v>
      </c>
    </row>
    <row r="1016" spans="1:20" hidden="1">
      <c r="A1016" s="16" t="s">
        <v>324</v>
      </c>
      <c r="B1016" s="14">
        <v>793</v>
      </c>
      <c r="C1016" s="15" t="s">
        <v>70</v>
      </c>
      <c r="D1016" s="15" t="s">
        <v>123</v>
      </c>
      <c r="E1016" s="15" t="s">
        <v>253</v>
      </c>
      <c r="F1016" s="15" t="s">
        <v>37</v>
      </c>
      <c r="G1016" s="74">
        <f>G1017</f>
        <v>0</v>
      </c>
      <c r="H1016" s="74">
        <f t="shared" ref="H1016:O1016" si="295">H1017</f>
        <v>0</v>
      </c>
      <c r="I1016" s="74">
        <f t="shared" si="295"/>
        <v>0</v>
      </c>
      <c r="J1016" s="74">
        <f t="shared" si="295"/>
        <v>60000</v>
      </c>
      <c r="K1016" s="74">
        <f t="shared" si="295"/>
        <v>0</v>
      </c>
      <c r="L1016" s="74">
        <f t="shared" si="295"/>
        <v>0</v>
      </c>
      <c r="M1016" s="74">
        <f t="shared" si="295"/>
        <v>0</v>
      </c>
      <c r="N1016" s="74">
        <f t="shared" si="295"/>
        <v>0</v>
      </c>
      <c r="O1016" s="74">
        <f t="shared" si="295"/>
        <v>0</v>
      </c>
    </row>
    <row r="1017" spans="1:20" ht="25.5" hidden="1">
      <c r="A1017" s="16" t="s">
        <v>38</v>
      </c>
      <c r="B1017" s="14">
        <v>793</v>
      </c>
      <c r="C1017" s="15" t="s">
        <v>70</v>
      </c>
      <c r="D1017" s="15" t="s">
        <v>123</v>
      </c>
      <c r="E1017" s="15" t="s">
        <v>253</v>
      </c>
      <c r="F1017" s="15" t="s">
        <v>39</v>
      </c>
      <c r="G1017" s="74">
        <f>'прил 5,'!G1190+'прил 5,'!G1227</f>
        <v>0</v>
      </c>
      <c r="H1017" s="74">
        <f>'прил 5,'!H1190+'прил 5,'!H1227</f>
        <v>0</v>
      </c>
      <c r="I1017" s="74">
        <f>'прил 5,'!I1190+'прил 5,'!I1227</f>
        <v>0</v>
      </c>
      <c r="J1017" s="2">
        <v>60000</v>
      </c>
    </row>
    <row r="1018" spans="1:20" ht="18" customHeight="1">
      <c r="A1018" s="16" t="s">
        <v>115</v>
      </c>
      <c r="B1018" s="14">
        <v>793</v>
      </c>
      <c r="C1018" s="15" t="s">
        <v>70</v>
      </c>
      <c r="D1018" s="15" t="s">
        <v>123</v>
      </c>
      <c r="E1018" s="15" t="s">
        <v>254</v>
      </c>
      <c r="F1018" s="15" t="s">
        <v>64</v>
      </c>
      <c r="G1018" s="74">
        <f>G1019</f>
        <v>20000</v>
      </c>
      <c r="H1018" s="74">
        <f>H1019</f>
        <v>250000</v>
      </c>
      <c r="I1018" s="74">
        <f>I1019</f>
        <v>250000</v>
      </c>
    </row>
    <row r="1019" spans="1:20" ht="18.75" customHeight="1">
      <c r="A1019" s="16" t="s">
        <v>180</v>
      </c>
      <c r="B1019" s="14"/>
      <c r="C1019" s="15"/>
      <c r="D1019" s="15"/>
      <c r="E1019" s="15" t="s">
        <v>254</v>
      </c>
      <c r="F1019" s="15" t="s">
        <v>181</v>
      </c>
      <c r="G1019" s="74">
        <f>'прил 5,'!G1192+'прил 5,'!G1229</f>
        <v>20000</v>
      </c>
      <c r="H1019" s="74">
        <f>'прил 5,'!H1192+'прил 5,'!H1229</f>
        <v>250000</v>
      </c>
      <c r="I1019" s="74">
        <f>'прил 5,'!I1192+'прил 5,'!I1229</f>
        <v>250000</v>
      </c>
      <c r="J1019" s="74">
        <f>'прил 5,'!K1192+'прил 5,'!K1229</f>
        <v>0</v>
      </c>
      <c r="K1019" s="74">
        <f>'прил 5,'!L1192+'прил 5,'!L1229</f>
        <v>0</v>
      </c>
      <c r="L1019" s="74">
        <f>'прил 5,'!M1192+'прил 5,'!M1229</f>
        <v>0</v>
      </c>
      <c r="M1019" s="74">
        <f>'прил 5,'!N1192+'прил 5,'!N1229</f>
        <v>0</v>
      </c>
      <c r="N1019" s="74">
        <f>'прил 5,'!O1192+'прил 5,'!O1229</f>
        <v>0</v>
      </c>
      <c r="O1019" s="74">
        <f>'прил 5,'!P1192+'прил 5,'!P1229</f>
        <v>0</v>
      </c>
    </row>
    <row r="1020" spans="1:20" ht="21" customHeight="1">
      <c r="A1020" s="16" t="s">
        <v>186</v>
      </c>
      <c r="B1020" s="14">
        <v>793</v>
      </c>
      <c r="C1020" s="15" t="s">
        <v>70</v>
      </c>
      <c r="D1020" s="15" t="s">
        <v>69</v>
      </c>
      <c r="E1020" s="15" t="s">
        <v>136</v>
      </c>
      <c r="F1020" s="15"/>
      <c r="G1020" s="74">
        <f t="shared" ref="G1020:G1021" si="296">G1021</f>
        <v>70000</v>
      </c>
      <c r="H1020" s="118">
        <f>H1021</f>
        <v>70000</v>
      </c>
      <c r="I1020" s="118">
        <f>I1021</f>
        <v>70000</v>
      </c>
    </row>
    <row r="1021" spans="1:20" ht="24.75" customHeight="1">
      <c r="A1021" s="16" t="s">
        <v>324</v>
      </c>
      <c r="B1021" s="14">
        <v>793</v>
      </c>
      <c r="C1021" s="15" t="s">
        <v>70</v>
      </c>
      <c r="D1021" s="15" t="s">
        <v>69</v>
      </c>
      <c r="E1021" s="15" t="s">
        <v>136</v>
      </c>
      <c r="F1021" s="15" t="s">
        <v>37</v>
      </c>
      <c r="G1021" s="74">
        <f t="shared" si="296"/>
        <v>70000</v>
      </c>
      <c r="H1021" s="118">
        <f>H1022</f>
        <v>70000</v>
      </c>
      <c r="I1021" s="118">
        <f>I1022</f>
        <v>70000</v>
      </c>
      <c r="J1021" s="2">
        <f>J1019-H1008</f>
        <v>-570000</v>
      </c>
    </row>
    <row r="1022" spans="1:20" ht="25.5">
      <c r="A1022" s="16" t="s">
        <v>38</v>
      </c>
      <c r="B1022" s="14">
        <v>793</v>
      </c>
      <c r="C1022" s="15" t="s">
        <v>70</v>
      </c>
      <c r="D1022" s="15" t="s">
        <v>69</v>
      </c>
      <c r="E1022" s="15" t="s">
        <v>136</v>
      </c>
      <c r="F1022" s="15" t="s">
        <v>39</v>
      </c>
      <c r="G1022" s="74">
        <f>'прил 5,'!G1221</f>
        <v>70000</v>
      </c>
      <c r="H1022" s="74">
        <f>'прил 5,'!H1221</f>
        <v>70000</v>
      </c>
      <c r="I1022" s="74">
        <f>'прил 5,'!I1221</f>
        <v>70000</v>
      </c>
      <c r="J1022" s="74">
        <f>'прил 5,'!K1221</f>
        <v>0</v>
      </c>
      <c r="K1022" s="74">
        <f>'прил 5,'!L1221</f>
        <v>0</v>
      </c>
      <c r="L1022" s="74">
        <f>'прил 5,'!M1221</f>
        <v>0</v>
      </c>
      <c r="M1022" s="74">
        <f>'прил 5,'!N1221</f>
        <v>0</v>
      </c>
      <c r="N1022" s="74">
        <f>'прил 5,'!O1221</f>
        <v>0</v>
      </c>
      <c r="O1022" s="74">
        <f>'прил 5,'!P1221</f>
        <v>0</v>
      </c>
    </row>
    <row r="1023" spans="1:20" ht="38.25" customHeight="1">
      <c r="A1023" s="16" t="s">
        <v>450</v>
      </c>
      <c r="B1023" s="14">
        <v>793</v>
      </c>
      <c r="C1023" s="15" t="s">
        <v>70</v>
      </c>
      <c r="D1023" s="15" t="s">
        <v>123</v>
      </c>
      <c r="E1023" s="15" t="s">
        <v>451</v>
      </c>
      <c r="F1023" s="15"/>
      <c r="G1023" s="74">
        <f t="shared" ref="G1023:I1024" si="297">G1024</f>
        <v>67500</v>
      </c>
      <c r="H1023" s="118">
        <f t="shared" si="297"/>
        <v>67500</v>
      </c>
      <c r="I1023" s="118">
        <f t="shared" si="297"/>
        <v>67500</v>
      </c>
    </row>
    <row r="1024" spans="1:20" ht="21.75" customHeight="1">
      <c r="A1024" s="16" t="s">
        <v>38</v>
      </c>
      <c r="B1024" s="14">
        <v>793</v>
      </c>
      <c r="C1024" s="15" t="s">
        <v>70</v>
      </c>
      <c r="D1024" s="15" t="s">
        <v>123</v>
      </c>
      <c r="E1024" s="15" t="s">
        <v>451</v>
      </c>
      <c r="F1024" s="15" t="s">
        <v>37</v>
      </c>
      <c r="G1024" s="74">
        <f t="shared" si="297"/>
        <v>67500</v>
      </c>
      <c r="H1024" s="118">
        <f t="shared" si="297"/>
        <v>67500</v>
      </c>
      <c r="I1024" s="118">
        <f t="shared" si="297"/>
        <v>67500</v>
      </c>
    </row>
    <row r="1025" spans="1:20" ht="25.5">
      <c r="A1025" s="16" t="s">
        <v>38</v>
      </c>
      <c r="B1025" s="14">
        <v>793</v>
      </c>
      <c r="C1025" s="15" t="s">
        <v>70</v>
      </c>
      <c r="D1025" s="15" t="s">
        <v>123</v>
      </c>
      <c r="E1025" s="15" t="s">
        <v>451</v>
      </c>
      <c r="F1025" s="15" t="s">
        <v>39</v>
      </c>
      <c r="G1025" s="74">
        <f>'прил 5,'!G1195</f>
        <v>67500</v>
      </c>
      <c r="H1025" s="74">
        <f>'прил 5,'!H1195</f>
        <v>67500</v>
      </c>
      <c r="I1025" s="74">
        <f>'прил 5,'!I1195</f>
        <v>67500</v>
      </c>
    </row>
    <row r="1026" spans="1:20" ht="38.25" hidden="1" customHeight="1">
      <c r="A1026" s="16" t="s">
        <v>800</v>
      </c>
      <c r="B1026" s="14">
        <v>793</v>
      </c>
      <c r="C1026" s="15" t="s">
        <v>70</v>
      </c>
      <c r="D1026" s="15" t="s">
        <v>123</v>
      </c>
      <c r="E1026" s="15" t="s">
        <v>799</v>
      </c>
      <c r="F1026" s="15"/>
      <c r="G1026" s="74">
        <f>G1027</f>
        <v>0</v>
      </c>
      <c r="H1026" s="74">
        <f t="shared" ref="H1026:I1027" si="298">H1027</f>
        <v>0</v>
      </c>
      <c r="I1026" s="74">
        <f t="shared" si="298"/>
        <v>0</v>
      </c>
      <c r="J1026" s="1"/>
    </row>
    <row r="1027" spans="1:20" ht="28.5" hidden="1" customHeight="1">
      <c r="A1027" s="16" t="s">
        <v>38</v>
      </c>
      <c r="B1027" s="14">
        <v>793</v>
      </c>
      <c r="C1027" s="15" t="s">
        <v>70</v>
      </c>
      <c r="D1027" s="15" t="s">
        <v>123</v>
      </c>
      <c r="E1027" s="15" t="s">
        <v>799</v>
      </c>
      <c r="F1027" s="15" t="s">
        <v>37</v>
      </c>
      <c r="G1027" s="74">
        <f>G1028</f>
        <v>0</v>
      </c>
      <c r="H1027" s="74">
        <f t="shared" si="298"/>
        <v>0</v>
      </c>
      <c r="I1027" s="74">
        <f t="shared" si="298"/>
        <v>0</v>
      </c>
      <c r="J1027" s="1"/>
    </row>
    <row r="1028" spans="1:20" ht="25.5" hidden="1">
      <c r="A1028" s="16" t="s">
        <v>38</v>
      </c>
      <c r="B1028" s="14">
        <v>793</v>
      </c>
      <c r="C1028" s="15" t="s">
        <v>70</v>
      </c>
      <c r="D1028" s="15" t="s">
        <v>123</v>
      </c>
      <c r="E1028" s="15" t="s">
        <v>799</v>
      </c>
      <c r="F1028" s="15" t="s">
        <v>39</v>
      </c>
      <c r="G1028" s="74">
        <f>'прил 5,'!G1198</f>
        <v>0</v>
      </c>
      <c r="H1028" s="74">
        <v>0</v>
      </c>
      <c r="I1028" s="74">
        <v>0</v>
      </c>
      <c r="J1028" s="1"/>
    </row>
    <row r="1029" spans="1:20" ht="46.5" customHeight="1">
      <c r="A1029" s="57" t="s">
        <v>789</v>
      </c>
      <c r="B1029" s="14">
        <v>793</v>
      </c>
      <c r="C1029" s="15" t="s">
        <v>70</v>
      </c>
      <c r="D1029" s="15" t="s">
        <v>123</v>
      </c>
      <c r="E1029" s="15" t="s">
        <v>497</v>
      </c>
      <c r="F1029" s="15"/>
      <c r="G1029" s="74">
        <f>G1031</f>
        <v>382500</v>
      </c>
      <c r="H1029" s="74">
        <f t="shared" ref="H1029:I1029" si="299">H1031</f>
        <v>152500</v>
      </c>
      <c r="I1029" s="74">
        <f t="shared" si="299"/>
        <v>152500</v>
      </c>
      <c r="J1029" s="1"/>
    </row>
    <row r="1030" spans="1:20">
      <c r="A1030" s="16" t="s">
        <v>324</v>
      </c>
      <c r="B1030" s="14">
        <v>793</v>
      </c>
      <c r="C1030" s="15" t="s">
        <v>70</v>
      </c>
      <c r="D1030" s="15" t="s">
        <v>123</v>
      </c>
      <c r="E1030" s="15" t="s">
        <v>497</v>
      </c>
      <c r="F1030" s="15" t="s">
        <v>37</v>
      </c>
      <c r="G1030" s="74">
        <f>G1031</f>
        <v>382500</v>
      </c>
      <c r="H1030" s="74">
        <f>H1031</f>
        <v>152500</v>
      </c>
      <c r="I1030" s="74">
        <f>I1031</f>
        <v>152500</v>
      </c>
      <c r="J1030" s="1"/>
    </row>
    <row r="1031" spans="1:20" ht="25.5">
      <c r="A1031" s="16" t="s">
        <v>38</v>
      </c>
      <c r="B1031" s="14">
        <v>793</v>
      </c>
      <c r="C1031" s="15" t="s">
        <v>70</v>
      </c>
      <c r="D1031" s="15" t="s">
        <v>123</v>
      </c>
      <c r="E1031" s="15" t="s">
        <v>497</v>
      </c>
      <c r="F1031" s="15" t="s">
        <v>39</v>
      </c>
      <c r="G1031" s="74">
        <f>'прил 5,'!G1201+'прил 5,'!G1238+'прил 5,'!G1232</f>
        <v>382500</v>
      </c>
      <c r="H1031" s="74">
        <f>'прил 5,'!H1232+'прил 5,'!H1201</f>
        <v>152500</v>
      </c>
      <c r="I1031" s="74">
        <f>'прил 5,'!I1201+'прил 5,'!I1238+'прил 5,'!I1232</f>
        <v>152500</v>
      </c>
      <c r="J1031" s="1"/>
    </row>
    <row r="1032" spans="1:20" ht="46.5" hidden="1" customHeight="1">
      <c r="A1032" s="57" t="s">
        <v>500</v>
      </c>
      <c r="B1032" s="14">
        <v>793</v>
      </c>
      <c r="C1032" s="15" t="s">
        <v>70</v>
      </c>
      <c r="D1032" s="15" t="s">
        <v>123</v>
      </c>
      <c r="E1032" s="15" t="s">
        <v>499</v>
      </c>
      <c r="F1032" s="15"/>
      <c r="G1032" s="74">
        <f>G1033</f>
        <v>0</v>
      </c>
      <c r="H1032" s="74">
        <f t="shared" ref="H1032:I1032" si="300">H1033</f>
        <v>0</v>
      </c>
      <c r="I1032" s="74">
        <f t="shared" si="300"/>
        <v>0</v>
      </c>
      <c r="J1032" s="1"/>
    </row>
    <row r="1033" spans="1:20" hidden="1">
      <c r="A1033" s="16" t="s">
        <v>324</v>
      </c>
      <c r="B1033" s="14">
        <v>793</v>
      </c>
      <c r="C1033" s="15" t="s">
        <v>70</v>
      </c>
      <c r="D1033" s="15" t="s">
        <v>123</v>
      </c>
      <c r="E1033" s="15" t="s">
        <v>499</v>
      </c>
      <c r="F1033" s="15" t="s">
        <v>37</v>
      </c>
      <c r="G1033" s="74">
        <f>G1034</f>
        <v>0</v>
      </c>
      <c r="H1033" s="74">
        <f>H1034</f>
        <v>0</v>
      </c>
      <c r="I1033" s="74">
        <f>I1034</f>
        <v>0</v>
      </c>
      <c r="J1033" s="1"/>
    </row>
    <row r="1034" spans="1:20" ht="25.5" hidden="1">
      <c r="A1034" s="16" t="s">
        <v>38</v>
      </c>
      <c r="B1034" s="14">
        <v>793</v>
      </c>
      <c r="C1034" s="15" t="s">
        <v>70</v>
      </c>
      <c r="D1034" s="15" t="s">
        <v>123</v>
      </c>
      <c r="E1034" s="15" t="s">
        <v>499</v>
      </c>
      <c r="F1034" s="15" t="s">
        <v>39</v>
      </c>
      <c r="G1034" s="74">
        <f>'прил 5,'!G1204</f>
        <v>0</v>
      </c>
      <c r="H1034" s="192">
        <f>'прил 5,'!H1204</f>
        <v>0</v>
      </c>
      <c r="I1034" s="74">
        <f>'прил 5,'!I1204</f>
        <v>0</v>
      </c>
      <c r="J1034" s="74">
        <f>'прил 5,'!K1204</f>
        <v>0</v>
      </c>
      <c r="K1034" s="74">
        <f>'прил 5,'!L1204</f>
        <v>0</v>
      </c>
      <c r="L1034" s="74">
        <f>'прил 5,'!M1204</f>
        <v>0</v>
      </c>
      <c r="M1034" s="74">
        <f>'прил 5,'!N1204</f>
        <v>0</v>
      </c>
      <c r="N1034" s="74">
        <f>'прил 5,'!O1204</f>
        <v>0</v>
      </c>
      <c r="O1034" s="74">
        <f>'прил 5,'!P1204</f>
        <v>0</v>
      </c>
    </row>
    <row r="1035" spans="1:20" ht="79.5" customHeight="1">
      <c r="A1035" s="57" t="s">
        <v>1023</v>
      </c>
      <c r="B1035" s="14">
        <v>793</v>
      </c>
      <c r="C1035" s="15" t="s">
        <v>70</v>
      </c>
      <c r="D1035" s="15" t="s">
        <v>69</v>
      </c>
      <c r="E1035" s="15" t="s">
        <v>499</v>
      </c>
      <c r="F1035" s="15"/>
      <c r="G1035" s="74">
        <f>G1036</f>
        <v>2500000</v>
      </c>
      <c r="H1035" s="74">
        <f t="shared" ref="H1035:I1035" si="301">H1036</f>
        <v>0</v>
      </c>
      <c r="I1035" s="74">
        <f t="shared" si="301"/>
        <v>0</v>
      </c>
      <c r="J1035" s="209"/>
      <c r="K1035" s="209"/>
      <c r="L1035" s="209"/>
      <c r="M1035" s="209"/>
      <c r="N1035" s="209"/>
      <c r="O1035" s="209"/>
      <c r="P1035" s="218"/>
      <c r="Q1035" s="218"/>
      <c r="R1035" s="218"/>
      <c r="S1035" s="1"/>
      <c r="T1035" s="1"/>
    </row>
    <row r="1036" spans="1:20">
      <c r="A1036" s="16" t="s">
        <v>324</v>
      </c>
      <c r="B1036" s="14">
        <v>793</v>
      </c>
      <c r="C1036" s="15" t="s">
        <v>70</v>
      </c>
      <c r="D1036" s="15" t="s">
        <v>69</v>
      </c>
      <c r="E1036" s="15" t="s">
        <v>499</v>
      </c>
      <c r="F1036" s="15" t="s">
        <v>157</v>
      </c>
      <c r="G1036" s="74">
        <f>G1037</f>
        <v>2500000</v>
      </c>
      <c r="H1036" s="74">
        <f>H1037</f>
        <v>0</v>
      </c>
      <c r="I1036" s="74">
        <f>I1037</f>
        <v>0</v>
      </c>
      <c r="J1036" s="209"/>
      <c r="K1036" s="218"/>
      <c r="L1036" s="218"/>
      <c r="M1036" s="218"/>
      <c r="N1036" s="218"/>
      <c r="O1036" s="218"/>
      <c r="P1036" s="218"/>
      <c r="Q1036" s="218"/>
      <c r="R1036" s="218"/>
      <c r="S1036" s="1"/>
      <c r="T1036" s="1"/>
    </row>
    <row r="1037" spans="1:20" ht="25.5">
      <c r="A1037" s="16" t="s">
        <v>38</v>
      </c>
      <c r="B1037" s="14">
        <v>793</v>
      </c>
      <c r="C1037" s="15" t="s">
        <v>70</v>
      </c>
      <c r="D1037" s="15" t="s">
        <v>69</v>
      </c>
      <c r="E1037" s="15" t="s">
        <v>499</v>
      </c>
      <c r="F1037" s="15" t="s">
        <v>179</v>
      </c>
      <c r="G1037" s="74">
        <v>2500000</v>
      </c>
      <c r="H1037" s="74">
        <v>0</v>
      </c>
      <c r="I1037" s="74">
        <v>0</v>
      </c>
      <c r="J1037" s="209"/>
      <c r="K1037" s="218"/>
      <c r="L1037" s="218"/>
      <c r="M1037" s="218"/>
      <c r="N1037" s="218"/>
      <c r="O1037" s="218"/>
      <c r="P1037" s="218"/>
      <c r="Q1037" s="218"/>
      <c r="R1037" s="218"/>
      <c r="S1037" s="1"/>
      <c r="T1037" s="1"/>
    </row>
    <row r="1038" spans="1:20" ht="51">
      <c r="A1038" s="34" t="s">
        <v>444</v>
      </c>
      <c r="B1038" s="14"/>
      <c r="C1038" s="15"/>
      <c r="D1038" s="15"/>
      <c r="E1038" s="36" t="s">
        <v>250</v>
      </c>
      <c r="F1038" s="36"/>
      <c r="G1038" s="75">
        <f>G1039+G1045+G1048+G1042+G1051</f>
        <v>2369251.62</v>
      </c>
      <c r="H1038" s="75">
        <f t="shared" ref="H1038:I1038" si="302">H1039+H1045+H1048+H1042</f>
        <v>2045000</v>
      </c>
      <c r="I1038" s="75">
        <f t="shared" si="302"/>
        <v>2045000</v>
      </c>
      <c r="J1038" s="2">
        <v>3000000</v>
      </c>
    </row>
    <row r="1039" spans="1:20">
      <c r="A1039" s="40" t="s">
        <v>976</v>
      </c>
      <c r="B1039" s="14">
        <v>793</v>
      </c>
      <c r="C1039" s="15" t="s">
        <v>19</v>
      </c>
      <c r="D1039" s="15" t="s">
        <v>23</v>
      </c>
      <c r="E1039" s="15" t="s">
        <v>401</v>
      </c>
      <c r="F1039" s="15"/>
      <c r="G1039" s="102">
        <f t="shared" ref="G1039:I1040" si="303">G1040</f>
        <v>1500000</v>
      </c>
      <c r="H1039" s="102">
        <f t="shared" si="303"/>
        <v>1500000</v>
      </c>
      <c r="I1039" s="102">
        <f t="shared" si="303"/>
        <v>1500000</v>
      </c>
      <c r="J1039" s="2">
        <v>40000</v>
      </c>
    </row>
    <row r="1040" spans="1:20" ht="25.5" customHeight="1">
      <c r="A1040" s="16" t="s">
        <v>324</v>
      </c>
      <c r="B1040" s="14">
        <v>793</v>
      </c>
      <c r="C1040" s="15" t="s">
        <v>19</v>
      </c>
      <c r="D1040" s="15" t="s">
        <v>23</v>
      </c>
      <c r="E1040" s="15" t="s">
        <v>401</v>
      </c>
      <c r="F1040" s="15" t="s">
        <v>37</v>
      </c>
      <c r="G1040" s="102">
        <f t="shared" si="303"/>
        <v>1500000</v>
      </c>
      <c r="H1040" s="102">
        <f t="shared" si="303"/>
        <v>1500000</v>
      </c>
      <c r="I1040" s="102">
        <f t="shared" si="303"/>
        <v>1500000</v>
      </c>
    </row>
    <row r="1041" spans="1:20" ht="25.5" customHeight="1">
      <c r="A1041" s="16" t="s">
        <v>38</v>
      </c>
      <c r="B1041" s="14">
        <v>793</v>
      </c>
      <c r="C1041" s="15" t="s">
        <v>19</v>
      </c>
      <c r="D1041" s="15" t="s">
        <v>23</v>
      </c>
      <c r="E1041" s="15" t="s">
        <v>401</v>
      </c>
      <c r="F1041" s="15" t="s">
        <v>39</v>
      </c>
      <c r="G1041" s="102">
        <f>'прил 5,'!G1138</f>
        <v>1500000</v>
      </c>
      <c r="H1041" s="102">
        <f>'прил 5,'!H1137</f>
        <v>1500000</v>
      </c>
      <c r="I1041" s="102">
        <f>'прил 5,'!I1137</f>
        <v>1500000</v>
      </c>
    </row>
    <row r="1042" spans="1:20">
      <c r="A1042" s="165" t="s">
        <v>967</v>
      </c>
      <c r="B1042" s="14">
        <v>793</v>
      </c>
      <c r="C1042" s="15" t="s">
        <v>19</v>
      </c>
      <c r="D1042" s="15" t="s">
        <v>23</v>
      </c>
      <c r="E1042" s="15" t="s">
        <v>966</v>
      </c>
      <c r="F1042" s="15"/>
      <c r="G1042" s="74">
        <f t="shared" ref="G1042:I1043" si="304">G1043</f>
        <v>500000</v>
      </c>
      <c r="H1042" s="74">
        <f t="shared" si="304"/>
        <v>500000</v>
      </c>
      <c r="I1042" s="74">
        <f t="shared" si="304"/>
        <v>500000</v>
      </c>
      <c r="J1042" s="209"/>
      <c r="K1042" s="218"/>
      <c r="L1042" s="218"/>
      <c r="M1042" s="218"/>
      <c r="N1042" s="218"/>
      <c r="O1042" s="218"/>
      <c r="P1042" s="218"/>
      <c r="Q1042" s="218"/>
      <c r="R1042" s="218"/>
      <c r="S1042" s="1"/>
      <c r="T1042" s="1"/>
    </row>
    <row r="1043" spans="1:20" ht="34.5" customHeight="1">
      <c r="A1043" s="16" t="s">
        <v>324</v>
      </c>
      <c r="B1043" s="14">
        <v>793</v>
      </c>
      <c r="C1043" s="15" t="s">
        <v>19</v>
      </c>
      <c r="D1043" s="15" t="s">
        <v>23</v>
      </c>
      <c r="E1043" s="15" t="s">
        <v>966</v>
      </c>
      <c r="F1043" s="15" t="s">
        <v>37</v>
      </c>
      <c r="G1043" s="74">
        <f t="shared" si="304"/>
        <v>500000</v>
      </c>
      <c r="H1043" s="74">
        <f t="shared" si="304"/>
        <v>500000</v>
      </c>
      <c r="I1043" s="74">
        <f t="shared" si="304"/>
        <v>500000</v>
      </c>
      <c r="J1043" s="209"/>
      <c r="K1043" s="218"/>
      <c r="L1043" s="218"/>
      <c r="M1043" s="218"/>
      <c r="N1043" s="218"/>
      <c r="O1043" s="218"/>
      <c r="P1043" s="218"/>
      <c r="Q1043" s="218"/>
      <c r="R1043" s="218"/>
      <c r="S1043" s="1"/>
      <c r="T1043" s="1"/>
    </row>
    <row r="1044" spans="1:20" ht="30.75" customHeight="1">
      <c r="A1044" s="16" t="s">
        <v>38</v>
      </c>
      <c r="B1044" s="14">
        <v>793</v>
      </c>
      <c r="C1044" s="15" t="s">
        <v>19</v>
      </c>
      <c r="D1044" s="15" t="s">
        <v>23</v>
      </c>
      <c r="E1044" s="15" t="s">
        <v>966</v>
      </c>
      <c r="F1044" s="15" t="s">
        <v>39</v>
      </c>
      <c r="G1044" s="74">
        <f>'прил 5,'!G1141</f>
        <v>500000</v>
      </c>
      <c r="H1044" s="74">
        <f>'прил 5,'!H1141</f>
        <v>500000</v>
      </c>
      <c r="I1044" s="74">
        <f>'прил 5,'!I1141</f>
        <v>500000</v>
      </c>
      <c r="J1044" s="209"/>
      <c r="K1044" s="218"/>
      <c r="L1044" s="218"/>
      <c r="M1044" s="218"/>
      <c r="N1044" s="218"/>
      <c r="O1044" s="218"/>
      <c r="P1044" s="218"/>
      <c r="Q1044" s="218"/>
      <c r="R1044" s="218"/>
      <c r="S1044" s="1"/>
      <c r="T1044" s="1"/>
    </row>
    <row r="1045" spans="1:20" ht="45" customHeight="1">
      <c r="A1045" s="40" t="s">
        <v>21</v>
      </c>
      <c r="B1045" s="14">
        <v>793</v>
      </c>
      <c r="C1045" s="15" t="s">
        <v>19</v>
      </c>
      <c r="D1045" s="15" t="s">
        <v>23</v>
      </c>
      <c r="E1045" s="15" t="s">
        <v>20</v>
      </c>
      <c r="F1045" s="15"/>
      <c r="G1045" s="102">
        <f t="shared" ref="G1045:I1046" si="305">G1046</f>
        <v>45000</v>
      </c>
      <c r="H1045" s="102">
        <f t="shared" si="305"/>
        <v>45000</v>
      </c>
      <c r="I1045" s="102">
        <f t="shared" si="305"/>
        <v>45000</v>
      </c>
    </row>
    <row r="1046" spans="1:20">
      <c r="A1046" s="16" t="s">
        <v>324</v>
      </c>
      <c r="B1046" s="14">
        <v>793</v>
      </c>
      <c r="C1046" s="15" t="s">
        <v>19</v>
      </c>
      <c r="D1046" s="15" t="s">
        <v>23</v>
      </c>
      <c r="E1046" s="15" t="s">
        <v>20</v>
      </c>
      <c r="F1046" s="15" t="s">
        <v>37</v>
      </c>
      <c r="G1046" s="102">
        <f t="shared" si="305"/>
        <v>45000</v>
      </c>
      <c r="H1046" s="102">
        <f t="shared" si="305"/>
        <v>45000</v>
      </c>
      <c r="I1046" s="102">
        <f t="shared" si="305"/>
        <v>45000</v>
      </c>
    </row>
    <row r="1047" spans="1:20" ht="30.75" customHeight="1">
      <c r="A1047" s="16" t="s">
        <v>38</v>
      </c>
      <c r="B1047" s="14">
        <v>793</v>
      </c>
      <c r="C1047" s="15" t="s">
        <v>19</v>
      </c>
      <c r="D1047" s="15" t="s">
        <v>23</v>
      </c>
      <c r="E1047" s="15" t="s">
        <v>20</v>
      </c>
      <c r="F1047" s="15" t="s">
        <v>39</v>
      </c>
      <c r="G1047" s="102">
        <f>'прил 5,'!G1144</f>
        <v>45000</v>
      </c>
      <c r="H1047" s="102">
        <f>'прил 5,'!H1144</f>
        <v>45000</v>
      </c>
      <c r="I1047" s="102">
        <f>'прил 5,'!I1144</f>
        <v>45000</v>
      </c>
    </row>
    <row r="1048" spans="1:20" ht="25.5" hidden="1">
      <c r="A1048" s="40" t="s">
        <v>828</v>
      </c>
      <c r="B1048" s="14">
        <v>793</v>
      </c>
      <c r="C1048" s="15" t="s">
        <v>19</v>
      </c>
      <c r="D1048" s="15" t="s">
        <v>23</v>
      </c>
      <c r="E1048" s="15" t="s">
        <v>827</v>
      </c>
      <c r="F1048" s="15"/>
      <c r="G1048" s="74">
        <f t="shared" ref="G1048:I1049" si="306">G1049</f>
        <v>0</v>
      </c>
      <c r="H1048" s="74">
        <f t="shared" si="306"/>
        <v>0</v>
      </c>
      <c r="I1048" s="74">
        <f t="shared" si="306"/>
        <v>0</v>
      </c>
      <c r="J1048" s="1"/>
    </row>
    <row r="1049" spans="1:20" ht="20.25" hidden="1" customHeight="1">
      <c r="A1049" s="16" t="s">
        <v>324</v>
      </c>
      <c r="B1049" s="14">
        <v>793</v>
      </c>
      <c r="C1049" s="15" t="s">
        <v>19</v>
      </c>
      <c r="D1049" s="15" t="s">
        <v>23</v>
      </c>
      <c r="E1049" s="15" t="s">
        <v>827</v>
      </c>
      <c r="F1049" s="15" t="s">
        <v>37</v>
      </c>
      <c r="G1049" s="74">
        <f t="shared" si="306"/>
        <v>0</v>
      </c>
      <c r="H1049" s="74">
        <f t="shared" si="306"/>
        <v>0</v>
      </c>
      <c r="I1049" s="74">
        <f t="shared" si="306"/>
        <v>0</v>
      </c>
      <c r="J1049" s="1"/>
    </row>
    <row r="1050" spans="1:20" ht="30.75" hidden="1" customHeight="1">
      <c r="A1050" s="16" t="s">
        <v>38</v>
      </c>
      <c r="B1050" s="14">
        <v>793</v>
      </c>
      <c r="C1050" s="15" t="s">
        <v>19</v>
      </c>
      <c r="D1050" s="15" t="s">
        <v>23</v>
      </c>
      <c r="E1050" s="15" t="s">
        <v>827</v>
      </c>
      <c r="F1050" s="15" t="s">
        <v>39</v>
      </c>
      <c r="G1050" s="74"/>
      <c r="H1050" s="74"/>
      <c r="I1050" s="74"/>
      <c r="J1050" s="1"/>
    </row>
    <row r="1051" spans="1:20" ht="30.75" customHeight="1">
      <c r="A1051" s="40" t="s">
        <v>828</v>
      </c>
      <c r="B1051" s="14"/>
      <c r="C1051" s="15"/>
      <c r="D1051" s="15"/>
      <c r="E1051" s="15" t="s">
        <v>827</v>
      </c>
      <c r="F1051" s="15"/>
      <c r="G1051" s="74">
        <f>G1052</f>
        <v>324251.62</v>
      </c>
      <c r="H1051" s="74"/>
      <c r="I1051" s="74"/>
      <c r="J1051" s="1"/>
    </row>
    <row r="1052" spans="1:20" ht="30.75" customHeight="1">
      <c r="A1052" s="16" t="s">
        <v>324</v>
      </c>
      <c r="B1052" s="14"/>
      <c r="C1052" s="15"/>
      <c r="D1052" s="15"/>
      <c r="E1052" s="15" t="s">
        <v>827</v>
      </c>
      <c r="F1052" s="15" t="s">
        <v>37</v>
      </c>
      <c r="G1052" s="74">
        <f>G1053</f>
        <v>324251.62</v>
      </c>
      <c r="H1052" s="74"/>
      <c r="I1052" s="74"/>
      <c r="J1052" s="1"/>
    </row>
    <row r="1053" spans="1:20" ht="30.75" customHeight="1">
      <c r="A1053" s="16" t="s">
        <v>38</v>
      </c>
      <c r="B1053" s="14"/>
      <c r="C1053" s="15"/>
      <c r="D1053" s="15"/>
      <c r="E1053" s="15" t="s">
        <v>827</v>
      </c>
      <c r="F1053" s="15" t="s">
        <v>39</v>
      </c>
      <c r="G1053" s="74">
        <f>'прил 5,'!G1150</f>
        <v>324251.62</v>
      </c>
      <c r="H1053" s="74"/>
      <c r="I1053" s="74"/>
      <c r="J1053" s="1"/>
    </row>
    <row r="1054" spans="1:20" s="22" customFormat="1" ht="69" customHeight="1">
      <c r="A1054" s="34" t="s">
        <v>495</v>
      </c>
      <c r="B1054" s="19">
        <v>795</v>
      </c>
      <c r="C1054" s="36" t="s">
        <v>173</v>
      </c>
      <c r="D1054" s="36" t="s">
        <v>28</v>
      </c>
      <c r="E1054" s="36" t="s">
        <v>296</v>
      </c>
      <c r="F1054" s="36"/>
      <c r="G1054" s="75">
        <f>G1065+G1070+G1084+G1089+G1092+G1098+G1104+G1110+G1113+G1131+G1185+G1211+G1214+G1205+G1107+G1062+G1095+G1081+G1208</f>
        <v>17795452.149999999</v>
      </c>
      <c r="H1054" s="75">
        <f>+H1072+H1086+H1090+H1094+H1100+H1106+H1112+H1114+H1133+H1213+H1214+H1065+H1109</f>
        <v>9120703.0700000003</v>
      </c>
      <c r="I1054" s="75">
        <f>+I1072+I1086+I1090+I1094+I1100+I1106+I1112+I1114+I1133+I1213+I1214+I1065+I1109</f>
        <v>9120800.0999999996</v>
      </c>
      <c r="J1054" s="21">
        <f>H1056+H1058+H1061+H1069+H1072+H1086+H1088+H1091+H1094+H1100+H1106+H1112+H1115</f>
        <v>7045703.0700000003</v>
      </c>
      <c r="M1054" s="22">
        <v>45000</v>
      </c>
      <c r="P1054" s="21"/>
      <c r="Q1054" s="21"/>
      <c r="R1054" s="21"/>
      <c r="S1054" s="21"/>
      <c r="T1054" s="21"/>
    </row>
    <row r="1055" spans="1:20" s="22" customFormat="1" ht="25.5" hidden="1">
      <c r="A1055" s="16" t="s">
        <v>76</v>
      </c>
      <c r="B1055" s="49">
        <v>795</v>
      </c>
      <c r="C1055" s="70" t="s">
        <v>54</v>
      </c>
      <c r="D1055" s="70" t="s">
        <v>88</v>
      </c>
      <c r="E1055" s="41" t="s">
        <v>283</v>
      </c>
      <c r="F1055" s="70"/>
      <c r="G1055" s="29">
        <f>G1056+G1059+G1060</f>
        <v>0</v>
      </c>
      <c r="H1055" s="29">
        <f t="shared" ref="H1055:I1055" si="307">H1056+H1059+H1060</f>
        <v>0</v>
      </c>
      <c r="I1055" s="29">
        <f t="shared" si="307"/>
        <v>0</v>
      </c>
      <c r="J1055" s="21"/>
      <c r="M1055" s="22">
        <v>10893191</v>
      </c>
      <c r="P1055" s="21"/>
      <c r="Q1055" s="21"/>
      <c r="R1055" s="21"/>
      <c r="S1055" s="21"/>
      <c r="T1055" s="21"/>
    </row>
    <row r="1056" spans="1:20" s="148" customFormat="1" ht="51" hidden="1">
      <c r="A1056" s="174" t="s">
        <v>55</v>
      </c>
      <c r="B1056" s="87">
        <v>795</v>
      </c>
      <c r="C1056" s="175" t="s">
        <v>54</v>
      </c>
      <c r="D1056" s="175" t="s">
        <v>88</v>
      </c>
      <c r="E1056" s="176" t="s">
        <v>283</v>
      </c>
      <c r="F1056" s="176" t="s">
        <v>58</v>
      </c>
      <c r="G1056" s="108">
        <f>G1057</f>
        <v>0</v>
      </c>
      <c r="H1056" s="108">
        <f t="shared" ref="H1056:I1056" si="308">H1057</f>
        <v>0</v>
      </c>
      <c r="I1056" s="108">
        <f t="shared" si="308"/>
        <v>0</v>
      </c>
      <c r="J1056" s="147"/>
      <c r="M1056" s="148">
        <v>431322</v>
      </c>
      <c r="P1056" s="147"/>
      <c r="Q1056" s="147"/>
      <c r="R1056" s="147"/>
      <c r="S1056" s="147"/>
      <c r="T1056" s="147"/>
    </row>
    <row r="1057" spans="1:20" s="148" customFormat="1" ht="25.5" hidden="1">
      <c r="A1057" s="174" t="s">
        <v>56</v>
      </c>
      <c r="B1057" s="87">
        <v>795</v>
      </c>
      <c r="C1057" s="175" t="s">
        <v>54</v>
      </c>
      <c r="D1057" s="175" t="s">
        <v>88</v>
      </c>
      <c r="E1057" s="176" t="s">
        <v>283</v>
      </c>
      <c r="F1057" s="176" t="s">
        <v>59</v>
      </c>
      <c r="G1057" s="108">
        <f>'прил 5,'!G1780</f>
        <v>0</v>
      </c>
      <c r="H1057" s="108">
        <f>'прил 5,'!H1780</f>
        <v>0</v>
      </c>
      <c r="I1057" s="108">
        <f>'прил 5,'!I1780</f>
        <v>0</v>
      </c>
      <c r="J1057" s="147"/>
      <c r="M1057" s="148">
        <v>20000</v>
      </c>
      <c r="P1057" s="147"/>
      <c r="Q1057" s="147"/>
      <c r="R1057" s="147"/>
      <c r="S1057" s="147"/>
      <c r="T1057" s="147"/>
    </row>
    <row r="1058" spans="1:20" s="105" customFormat="1" ht="25.5" hidden="1">
      <c r="A1058" s="86" t="s">
        <v>36</v>
      </c>
      <c r="B1058" s="87">
        <v>795</v>
      </c>
      <c r="C1058" s="175" t="s">
        <v>54</v>
      </c>
      <c r="D1058" s="175" t="s">
        <v>88</v>
      </c>
      <c r="E1058" s="176" t="s">
        <v>283</v>
      </c>
      <c r="F1058" s="88" t="s">
        <v>37</v>
      </c>
      <c r="G1058" s="102">
        <f>G1059</f>
        <v>0</v>
      </c>
      <c r="H1058" s="102">
        <f t="shared" ref="H1058:I1058" si="309">H1059</f>
        <v>0</v>
      </c>
      <c r="I1058" s="102">
        <f t="shared" si="309"/>
        <v>0</v>
      </c>
      <c r="J1058" s="147"/>
      <c r="M1058" s="148">
        <v>1600000</v>
      </c>
      <c r="P1058" s="152"/>
      <c r="Q1058" s="152"/>
      <c r="R1058" s="152"/>
      <c r="S1058" s="152"/>
      <c r="T1058" s="152"/>
    </row>
    <row r="1059" spans="1:20" s="105" customFormat="1" ht="25.5" hidden="1">
      <c r="A1059" s="86" t="s">
        <v>38</v>
      </c>
      <c r="B1059" s="87">
        <v>795</v>
      </c>
      <c r="C1059" s="175" t="s">
        <v>54</v>
      </c>
      <c r="D1059" s="175" t="s">
        <v>88</v>
      </c>
      <c r="E1059" s="176" t="s">
        <v>283</v>
      </c>
      <c r="F1059" s="88" t="s">
        <v>39</v>
      </c>
      <c r="G1059" s="102">
        <f>'прил 5,'!G1782</f>
        <v>0</v>
      </c>
      <c r="H1059" s="102">
        <f>'прил 5,'!H1782</f>
        <v>0</v>
      </c>
      <c r="I1059" s="102">
        <f>'прил 5,'!I1782</f>
        <v>0</v>
      </c>
      <c r="J1059" s="147"/>
      <c r="M1059" s="148">
        <v>800000</v>
      </c>
      <c r="P1059" s="152"/>
      <c r="Q1059" s="152"/>
      <c r="R1059" s="152"/>
      <c r="S1059" s="152"/>
      <c r="T1059" s="152"/>
    </row>
    <row r="1060" spans="1:20" s="178" customFormat="1" ht="25.5" hidden="1">
      <c r="A1060" s="86" t="s">
        <v>38</v>
      </c>
      <c r="B1060" s="177">
        <v>792</v>
      </c>
      <c r="C1060" s="175" t="s">
        <v>54</v>
      </c>
      <c r="D1060" s="175" t="s">
        <v>88</v>
      </c>
      <c r="E1060" s="176" t="s">
        <v>283</v>
      </c>
      <c r="F1060" s="88" t="s">
        <v>64</v>
      </c>
      <c r="G1060" s="102">
        <f>G1061</f>
        <v>0</v>
      </c>
      <c r="H1060" s="102">
        <f t="shared" ref="H1060:I1060" si="310">H1061</f>
        <v>0</v>
      </c>
      <c r="I1060" s="102">
        <f t="shared" si="310"/>
        <v>0</v>
      </c>
      <c r="J1060" s="147"/>
      <c r="M1060" s="148">
        <v>550000</v>
      </c>
      <c r="P1060" s="180"/>
      <c r="Q1060" s="180"/>
      <c r="R1060" s="180"/>
      <c r="S1060" s="180"/>
      <c r="T1060" s="180"/>
    </row>
    <row r="1061" spans="1:20" s="178" customFormat="1" hidden="1">
      <c r="A1061" s="86" t="s">
        <v>144</v>
      </c>
      <c r="B1061" s="177">
        <v>792</v>
      </c>
      <c r="C1061" s="175" t="s">
        <v>54</v>
      </c>
      <c r="D1061" s="175" t="s">
        <v>88</v>
      </c>
      <c r="E1061" s="176" t="s">
        <v>283</v>
      </c>
      <c r="F1061" s="88" t="s">
        <v>67</v>
      </c>
      <c r="G1061" s="102">
        <f>'прил 5,'!G1784</f>
        <v>0</v>
      </c>
      <c r="H1061" s="102">
        <f>'прил 5,'!H1784</f>
        <v>0</v>
      </c>
      <c r="I1061" s="102">
        <f>'прил 5,'!I1784</f>
        <v>0</v>
      </c>
      <c r="J1061" s="147"/>
      <c r="M1061" s="148">
        <v>97644600</v>
      </c>
      <c r="P1061" s="180"/>
      <c r="Q1061" s="180"/>
      <c r="R1061" s="180"/>
      <c r="S1061" s="180"/>
      <c r="T1061" s="180"/>
    </row>
    <row r="1062" spans="1:20" ht="35.25" customHeight="1">
      <c r="A1062" s="37" t="s">
        <v>76</v>
      </c>
      <c r="B1062" s="49">
        <v>793</v>
      </c>
      <c r="C1062" s="15" t="s">
        <v>54</v>
      </c>
      <c r="D1062" s="15" t="s">
        <v>88</v>
      </c>
      <c r="E1062" s="15" t="s">
        <v>283</v>
      </c>
      <c r="F1062" s="15"/>
      <c r="G1062" s="74">
        <f>G1063</f>
        <v>86909.92</v>
      </c>
      <c r="H1062" s="8">
        <v>0</v>
      </c>
      <c r="I1062" s="8">
        <v>0</v>
      </c>
      <c r="J1062" s="210"/>
      <c r="K1062" s="218"/>
      <c r="L1062" s="218"/>
      <c r="M1062" s="218"/>
      <c r="N1062" s="218"/>
      <c r="O1062" s="218"/>
      <c r="P1062" s="218"/>
      <c r="Q1062" s="218"/>
      <c r="R1062" s="218"/>
      <c r="S1062" s="1"/>
      <c r="T1062" s="1"/>
    </row>
    <row r="1063" spans="1:20" ht="30.75" customHeight="1">
      <c r="A1063" s="16" t="s">
        <v>457</v>
      </c>
      <c r="B1063" s="49">
        <v>793</v>
      </c>
      <c r="C1063" s="15" t="s">
        <v>54</v>
      </c>
      <c r="D1063" s="15" t="s">
        <v>88</v>
      </c>
      <c r="E1063" s="15" t="s">
        <v>283</v>
      </c>
      <c r="F1063" s="15" t="s">
        <v>37</v>
      </c>
      <c r="G1063" s="74">
        <f>G1064</f>
        <v>86909.92</v>
      </c>
      <c r="H1063" s="8">
        <v>0</v>
      </c>
      <c r="I1063" s="8">
        <v>0</v>
      </c>
      <c r="J1063" s="210"/>
      <c r="K1063" s="218"/>
      <c r="L1063" s="218"/>
      <c r="M1063" s="218"/>
      <c r="N1063" s="218"/>
      <c r="O1063" s="218"/>
      <c r="P1063" s="218"/>
      <c r="Q1063" s="218"/>
      <c r="R1063" s="218"/>
      <c r="S1063" s="1"/>
      <c r="T1063" s="1"/>
    </row>
    <row r="1064" spans="1:20" ht="38.25" customHeight="1">
      <c r="A1064" s="16" t="s">
        <v>38</v>
      </c>
      <c r="B1064" s="49">
        <v>793</v>
      </c>
      <c r="C1064" s="15" t="s">
        <v>54</v>
      </c>
      <c r="D1064" s="15" t="s">
        <v>88</v>
      </c>
      <c r="E1064" s="15" t="s">
        <v>283</v>
      </c>
      <c r="F1064" s="15" t="s">
        <v>39</v>
      </c>
      <c r="G1064" s="102">
        <f>'прил 5,'!G2038</f>
        <v>86909.92</v>
      </c>
      <c r="H1064" s="8">
        <v>0</v>
      </c>
      <c r="I1064" s="8">
        <v>0</v>
      </c>
      <c r="J1064" s="210"/>
      <c r="K1064" s="218"/>
      <c r="L1064" s="218"/>
      <c r="M1064" s="218"/>
      <c r="N1064" s="218"/>
      <c r="O1064" s="218"/>
      <c r="P1064" s="218"/>
      <c r="Q1064" s="218"/>
      <c r="R1064" s="218"/>
      <c r="S1064" s="1"/>
      <c r="T1064" s="1"/>
    </row>
    <row r="1065" spans="1:20" s="179" customFormat="1" ht="67.5" customHeight="1">
      <c r="A1065" s="86" t="s">
        <v>321</v>
      </c>
      <c r="B1065" s="87">
        <v>795</v>
      </c>
      <c r="C1065" s="88" t="s">
        <v>173</v>
      </c>
      <c r="D1065" s="88" t="s">
        <v>28</v>
      </c>
      <c r="E1065" s="88" t="s">
        <v>322</v>
      </c>
      <c r="F1065" s="88"/>
      <c r="G1065" s="102">
        <f>G1068+G1066</f>
        <v>776719</v>
      </c>
      <c r="H1065" s="102">
        <f t="shared" ref="H1065:I1065" si="311">H1068+H1066</f>
        <v>700000</v>
      </c>
      <c r="I1065" s="102">
        <f t="shared" si="311"/>
        <v>700000</v>
      </c>
      <c r="J1065" s="147"/>
      <c r="M1065" s="148">
        <v>1893100</v>
      </c>
      <c r="P1065" s="206"/>
      <c r="Q1065" s="206"/>
      <c r="R1065" s="206"/>
      <c r="S1065" s="206"/>
      <c r="T1065" s="206"/>
    </row>
    <row r="1066" spans="1:20" ht="25.5" hidden="1">
      <c r="A1066" s="16" t="s">
        <v>36</v>
      </c>
      <c r="B1066" s="49">
        <v>793</v>
      </c>
      <c r="C1066" s="15" t="s">
        <v>173</v>
      </c>
      <c r="D1066" s="15" t="s">
        <v>28</v>
      </c>
      <c r="E1066" s="15" t="s">
        <v>322</v>
      </c>
      <c r="F1066" s="15" t="s">
        <v>37</v>
      </c>
      <c r="G1066" s="74">
        <f>G1067</f>
        <v>0</v>
      </c>
      <c r="H1066" s="74">
        <f>H1067</f>
        <v>700000</v>
      </c>
      <c r="I1066" s="74">
        <f>I1067</f>
        <v>700000</v>
      </c>
      <c r="J1066" s="208"/>
      <c r="P1066" s="1"/>
      <c r="Q1066" s="1"/>
      <c r="R1066" s="1"/>
      <c r="S1066" s="1"/>
      <c r="T1066" s="1"/>
    </row>
    <row r="1067" spans="1:20" ht="25.5" hidden="1">
      <c r="A1067" s="16" t="s">
        <v>38</v>
      </c>
      <c r="B1067" s="49">
        <v>793</v>
      </c>
      <c r="C1067" s="15" t="s">
        <v>173</v>
      </c>
      <c r="D1067" s="15" t="s">
        <v>28</v>
      </c>
      <c r="E1067" s="15" t="s">
        <v>322</v>
      </c>
      <c r="F1067" s="15" t="s">
        <v>39</v>
      </c>
      <c r="G1067" s="74">
        <v>0</v>
      </c>
      <c r="H1067" s="74">
        <v>700000</v>
      </c>
      <c r="I1067" s="74">
        <v>700000</v>
      </c>
      <c r="J1067" s="208"/>
      <c r="P1067" s="1"/>
      <c r="Q1067" s="1"/>
      <c r="R1067" s="1"/>
      <c r="S1067" s="1"/>
      <c r="T1067" s="1"/>
    </row>
    <row r="1068" spans="1:20" s="179" customFormat="1" ht="21.75" customHeight="1">
      <c r="A1068" s="86" t="s">
        <v>156</v>
      </c>
      <c r="B1068" s="87">
        <v>795</v>
      </c>
      <c r="C1068" s="88" t="s">
        <v>173</v>
      </c>
      <c r="D1068" s="88" t="s">
        <v>28</v>
      </c>
      <c r="E1068" s="88" t="s">
        <v>322</v>
      </c>
      <c r="F1068" s="88" t="s">
        <v>157</v>
      </c>
      <c r="G1068" s="102">
        <f t="shared" ref="G1068:I1068" si="312">G1069</f>
        <v>776719</v>
      </c>
      <c r="H1068" s="102">
        <f t="shared" si="312"/>
        <v>0</v>
      </c>
      <c r="I1068" s="102">
        <f t="shared" si="312"/>
        <v>0</v>
      </c>
      <c r="J1068" s="147"/>
      <c r="M1068" s="148">
        <v>2400000</v>
      </c>
      <c r="P1068" s="206"/>
      <c r="Q1068" s="206"/>
      <c r="R1068" s="206"/>
      <c r="S1068" s="206"/>
      <c r="T1068" s="206"/>
    </row>
    <row r="1069" spans="1:20" s="105" customFormat="1" ht="18.75" customHeight="1">
      <c r="A1069" s="86" t="s">
        <v>178</v>
      </c>
      <c r="B1069" s="87">
        <v>795</v>
      </c>
      <c r="C1069" s="88" t="s">
        <v>173</v>
      </c>
      <c r="D1069" s="88" t="s">
        <v>28</v>
      </c>
      <c r="E1069" s="88" t="s">
        <v>322</v>
      </c>
      <c r="F1069" s="88" t="s">
        <v>179</v>
      </c>
      <c r="G1069" s="74">
        <f>'прил 5,'!G1424</f>
        <v>776719</v>
      </c>
      <c r="H1069" s="74">
        <f>'прил 5,'!H1424</f>
        <v>0</v>
      </c>
      <c r="I1069" s="74">
        <f>'прил 5,'!I1424</f>
        <v>0</v>
      </c>
      <c r="J1069" s="147"/>
      <c r="M1069" s="148">
        <v>1000000</v>
      </c>
      <c r="P1069" s="152"/>
      <c r="Q1069" s="152"/>
      <c r="R1069" s="152"/>
      <c r="S1069" s="152"/>
      <c r="T1069" s="152"/>
    </row>
    <row r="1070" spans="1:20" s="105" customFormat="1" ht="27.75" customHeight="1">
      <c r="A1070" s="86" t="s">
        <v>757</v>
      </c>
      <c r="B1070" s="87">
        <v>795</v>
      </c>
      <c r="C1070" s="88" t="s">
        <v>173</v>
      </c>
      <c r="D1070" s="88" t="s">
        <v>28</v>
      </c>
      <c r="E1070" s="88" t="s">
        <v>297</v>
      </c>
      <c r="F1070" s="88"/>
      <c r="G1070" s="74">
        <f>G1071+G1073</f>
        <v>3067074.95</v>
      </c>
      <c r="H1070" s="74">
        <f t="shared" ref="G1070:I1071" si="313">H1071</f>
        <v>2200000</v>
      </c>
      <c r="I1070" s="74">
        <f t="shared" si="313"/>
        <v>2200000</v>
      </c>
      <c r="J1070" s="147"/>
      <c r="M1070" s="148">
        <v>662715</v>
      </c>
      <c r="P1070" s="152"/>
      <c r="Q1070" s="152"/>
      <c r="R1070" s="152"/>
      <c r="S1070" s="152"/>
      <c r="T1070" s="152"/>
    </row>
    <row r="1071" spans="1:20" s="105" customFormat="1" ht="25.5">
      <c r="A1071" s="86" t="s">
        <v>36</v>
      </c>
      <c r="B1071" s="87">
        <v>795</v>
      </c>
      <c r="C1071" s="88" t="s">
        <v>173</v>
      </c>
      <c r="D1071" s="88" t="s">
        <v>28</v>
      </c>
      <c r="E1071" s="88" t="s">
        <v>297</v>
      </c>
      <c r="F1071" s="88" t="s">
        <v>37</v>
      </c>
      <c r="G1071" s="74">
        <f t="shared" si="313"/>
        <v>3067074.95</v>
      </c>
      <c r="H1071" s="74">
        <f t="shared" si="313"/>
        <v>2200000</v>
      </c>
      <c r="I1071" s="74">
        <f t="shared" si="313"/>
        <v>2200000</v>
      </c>
      <c r="J1071" s="147"/>
      <c r="M1071" s="148">
        <v>1000000</v>
      </c>
      <c r="P1071" s="152"/>
      <c r="Q1071" s="152"/>
      <c r="R1071" s="152"/>
      <c r="S1071" s="152"/>
      <c r="T1071" s="152"/>
    </row>
    <row r="1072" spans="1:20" s="105" customFormat="1" ht="25.5">
      <c r="A1072" s="86" t="s">
        <v>38</v>
      </c>
      <c r="B1072" s="87">
        <v>795</v>
      </c>
      <c r="C1072" s="88" t="s">
        <v>173</v>
      </c>
      <c r="D1072" s="88" t="s">
        <v>28</v>
      </c>
      <c r="E1072" s="88" t="s">
        <v>297</v>
      </c>
      <c r="F1072" s="88" t="s">
        <v>39</v>
      </c>
      <c r="G1072" s="74">
        <f>'прил 5,'!G1408+'прил 5,'!G2069</f>
        <v>3067074.95</v>
      </c>
      <c r="H1072" s="74">
        <f>'прил 5,'!H1408</f>
        <v>2200000</v>
      </c>
      <c r="I1072" s="74">
        <f>'прил 5,'!I1408</f>
        <v>2200000</v>
      </c>
      <c r="J1072" s="147"/>
      <c r="M1072" s="148">
        <v>200000</v>
      </c>
      <c r="P1072" s="152"/>
      <c r="Q1072" s="152"/>
      <c r="R1072" s="152"/>
      <c r="S1072" s="152"/>
      <c r="T1072" s="152"/>
    </row>
    <row r="1073" spans="1:20" hidden="1">
      <c r="A1073" s="16" t="s">
        <v>63</v>
      </c>
      <c r="B1073" s="49">
        <v>795</v>
      </c>
      <c r="C1073" s="15" t="s">
        <v>173</v>
      </c>
      <c r="D1073" s="15" t="s">
        <v>28</v>
      </c>
      <c r="E1073" s="15" t="s">
        <v>297</v>
      </c>
      <c r="F1073" s="15" t="s">
        <v>64</v>
      </c>
      <c r="G1073" s="74">
        <f>G1074</f>
        <v>0</v>
      </c>
      <c r="H1073" s="74">
        <v>0</v>
      </c>
      <c r="I1073" s="74">
        <v>0</v>
      </c>
      <c r="J1073" s="1"/>
    </row>
    <row r="1074" spans="1:20" hidden="1">
      <c r="A1074" s="16" t="s">
        <v>180</v>
      </c>
      <c r="B1074" s="49">
        <v>795</v>
      </c>
      <c r="C1074" s="15" t="s">
        <v>173</v>
      </c>
      <c r="D1074" s="15" t="s">
        <v>28</v>
      </c>
      <c r="E1074" s="15" t="s">
        <v>297</v>
      </c>
      <c r="F1074" s="15" t="s">
        <v>181</v>
      </c>
      <c r="G1074" s="74">
        <f>'прил 5,'!G1821</f>
        <v>0</v>
      </c>
      <c r="H1074" s="74">
        <v>0</v>
      </c>
      <c r="I1074" s="74">
        <v>0</v>
      </c>
      <c r="J1074" s="1"/>
    </row>
    <row r="1075" spans="1:20" s="105" customFormat="1" hidden="1">
      <c r="A1075" s="86" t="s">
        <v>701</v>
      </c>
      <c r="B1075" s="87">
        <v>795</v>
      </c>
      <c r="C1075" s="88" t="s">
        <v>173</v>
      </c>
      <c r="D1075" s="88" t="s">
        <v>28</v>
      </c>
      <c r="E1075" s="88" t="s">
        <v>700</v>
      </c>
      <c r="F1075" s="88"/>
      <c r="G1075" s="102">
        <f t="shared" ref="G1075:I1076" si="314">G1076</f>
        <v>0</v>
      </c>
      <c r="H1075" s="102">
        <f t="shared" si="314"/>
        <v>0</v>
      </c>
      <c r="I1075" s="102">
        <f t="shared" si="314"/>
        <v>0</v>
      </c>
      <c r="P1075" s="152"/>
      <c r="Q1075" s="152"/>
      <c r="R1075" s="152"/>
      <c r="S1075" s="152"/>
      <c r="T1075" s="152"/>
    </row>
    <row r="1076" spans="1:20" s="105" customFormat="1" ht="25.5" hidden="1">
      <c r="A1076" s="86" t="s">
        <v>36</v>
      </c>
      <c r="B1076" s="87">
        <v>795</v>
      </c>
      <c r="C1076" s="88" t="s">
        <v>173</v>
      </c>
      <c r="D1076" s="88" t="s">
        <v>28</v>
      </c>
      <c r="E1076" s="88" t="s">
        <v>700</v>
      </c>
      <c r="F1076" s="88" t="s">
        <v>37</v>
      </c>
      <c r="G1076" s="102">
        <f t="shared" si="314"/>
        <v>0</v>
      </c>
      <c r="H1076" s="102">
        <f t="shared" si="314"/>
        <v>0</v>
      </c>
      <c r="I1076" s="102">
        <f t="shared" si="314"/>
        <v>0</v>
      </c>
      <c r="P1076" s="152"/>
      <c r="Q1076" s="152"/>
      <c r="R1076" s="152"/>
      <c r="S1076" s="152"/>
      <c r="T1076" s="152"/>
    </row>
    <row r="1077" spans="1:20" s="105" customFormat="1" ht="25.5" hidden="1">
      <c r="A1077" s="86" t="s">
        <v>38</v>
      </c>
      <c r="B1077" s="87">
        <v>795</v>
      </c>
      <c r="C1077" s="88" t="s">
        <v>173</v>
      </c>
      <c r="D1077" s="88" t="s">
        <v>28</v>
      </c>
      <c r="E1077" s="88" t="s">
        <v>700</v>
      </c>
      <c r="F1077" s="88" t="s">
        <v>39</v>
      </c>
      <c r="G1077" s="102">
        <f>'прил 5,'!G1010</f>
        <v>0</v>
      </c>
      <c r="H1077" s="102">
        <v>0</v>
      </c>
      <c r="I1077" s="102">
        <v>0</v>
      </c>
      <c r="P1077" s="152"/>
      <c r="Q1077" s="152"/>
      <c r="R1077" s="152"/>
      <c r="S1077" s="152"/>
      <c r="T1077" s="152"/>
    </row>
    <row r="1078" spans="1:20" hidden="1">
      <c r="A1078" s="16" t="s">
        <v>748</v>
      </c>
      <c r="B1078" s="49">
        <v>795</v>
      </c>
      <c r="C1078" s="15" t="s">
        <v>173</v>
      </c>
      <c r="D1078" s="15" t="s">
        <v>28</v>
      </c>
      <c r="E1078" s="15" t="s">
        <v>747</v>
      </c>
      <c r="F1078" s="15"/>
      <c r="G1078" s="74">
        <f t="shared" ref="G1078:I1079" si="315">G1079</f>
        <v>0</v>
      </c>
      <c r="H1078" s="74">
        <f t="shared" si="315"/>
        <v>0</v>
      </c>
      <c r="I1078" s="74">
        <f t="shared" si="315"/>
        <v>0</v>
      </c>
      <c r="J1078" s="1"/>
    </row>
    <row r="1079" spans="1:20" ht="25.5" hidden="1">
      <c r="A1079" s="16" t="s">
        <v>36</v>
      </c>
      <c r="B1079" s="49">
        <v>795</v>
      </c>
      <c r="C1079" s="15" t="s">
        <v>173</v>
      </c>
      <c r="D1079" s="15" t="s">
        <v>28</v>
      </c>
      <c r="E1079" s="15" t="s">
        <v>747</v>
      </c>
      <c r="F1079" s="15" t="s">
        <v>37</v>
      </c>
      <c r="G1079" s="74">
        <f t="shared" si="315"/>
        <v>0</v>
      </c>
      <c r="H1079" s="74">
        <f t="shared" si="315"/>
        <v>0</v>
      </c>
      <c r="I1079" s="74">
        <f t="shared" si="315"/>
        <v>0</v>
      </c>
      <c r="J1079" s="1"/>
    </row>
    <row r="1080" spans="1:20" ht="25.5" hidden="1">
      <c r="A1080" s="16" t="s">
        <v>38</v>
      </c>
      <c r="B1080" s="49">
        <v>795</v>
      </c>
      <c r="C1080" s="15" t="s">
        <v>173</v>
      </c>
      <c r="D1080" s="15" t="s">
        <v>28</v>
      </c>
      <c r="E1080" s="15" t="s">
        <v>747</v>
      </c>
      <c r="F1080" s="15" t="s">
        <v>39</v>
      </c>
      <c r="G1080" s="74">
        <f>'прил 5,'!G1827</f>
        <v>0</v>
      </c>
      <c r="H1080" s="74">
        <v>0</v>
      </c>
      <c r="I1080" s="74">
        <v>0</v>
      </c>
      <c r="J1080" s="1"/>
    </row>
    <row r="1081" spans="1:20">
      <c r="A1081" s="86" t="s">
        <v>1015</v>
      </c>
      <c r="B1081" s="49">
        <v>793</v>
      </c>
      <c r="C1081" s="15" t="s">
        <v>173</v>
      </c>
      <c r="D1081" s="15" t="s">
        <v>28</v>
      </c>
      <c r="E1081" s="15" t="s">
        <v>1014</v>
      </c>
      <c r="F1081" s="15"/>
      <c r="G1081" s="74">
        <f>G1082</f>
        <v>656946.05000000005</v>
      </c>
      <c r="H1081" s="74">
        <f t="shared" ref="G1081:I1082" si="316">H1082</f>
        <v>0</v>
      </c>
      <c r="I1081" s="74">
        <f t="shared" si="316"/>
        <v>0</v>
      </c>
      <c r="J1081" s="209"/>
      <c r="K1081" s="218"/>
      <c r="L1081" s="218"/>
      <c r="M1081" s="218"/>
      <c r="N1081" s="218"/>
      <c r="O1081" s="218"/>
      <c r="P1081" s="218"/>
      <c r="Q1081" s="218"/>
      <c r="R1081" s="218"/>
      <c r="S1081" s="1"/>
      <c r="T1081" s="1"/>
    </row>
    <row r="1082" spans="1:20" ht="25.5">
      <c r="A1082" s="16" t="s">
        <v>96</v>
      </c>
      <c r="B1082" s="49">
        <v>793</v>
      </c>
      <c r="C1082" s="15" t="s">
        <v>173</v>
      </c>
      <c r="D1082" s="15" t="s">
        <v>28</v>
      </c>
      <c r="E1082" s="15" t="s">
        <v>1014</v>
      </c>
      <c r="F1082" s="15" t="s">
        <v>349</v>
      </c>
      <c r="G1082" s="74">
        <f t="shared" si="316"/>
        <v>656946.05000000005</v>
      </c>
      <c r="H1082" s="74">
        <f t="shared" si="316"/>
        <v>0</v>
      </c>
      <c r="I1082" s="74">
        <f t="shared" si="316"/>
        <v>0</v>
      </c>
      <c r="J1082" s="209"/>
      <c r="K1082" s="218"/>
      <c r="L1082" s="218"/>
      <c r="M1082" s="218"/>
      <c r="N1082" s="218"/>
      <c r="O1082" s="218"/>
      <c r="P1082" s="218"/>
      <c r="Q1082" s="218"/>
      <c r="R1082" s="218"/>
      <c r="S1082" s="1"/>
      <c r="T1082" s="1"/>
    </row>
    <row r="1083" spans="1:20">
      <c r="A1083" s="16" t="s">
        <v>350</v>
      </c>
      <c r="B1083" s="49">
        <v>793</v>
      </c>
      <c r="C1083" s="15" t="s">
        <v>173</v>
      </c>
      <c r="D1083" s="15" t="s">
        <v>28</v>
      </c>
      <c r="E1083" s="15" t="s">
        <v>1014</v>
      </c>
      <c r="F1083" s="15" t="s">
        <v>351</v>
      </c>
      <c r="G1083" s="74">
        <v>656946.05000000005</v>
      </c>
      <c r="H1083" s="74"/>
      <c r="I1083" s="74"/>
      <c r="J1083" s="209"/>
      <c r="K1083" s="218"/>
      <c r="L1083" s="218"/>
      <c r="M1083" s="218"/>
      <c r="N1083" s="218"/>
      <c r="O1083" s="218"/>
      <c r="P1083" s="218"/>
      <c r="Q1083" s="218"/>
      <c r="R1083" s="218"/>
      <c r="S1083" s="1"/>
      <c r="T1083" s="1"/>
    </row>
    <row r="1084" spans="1:20" s="105" customFormat="1">
      <c r="A1084" s="86" t="s">
        <v>116</v>
      </c>
      <c r="B1084" s="87">
        <v>795</v>
      </c>
      <c r="C1084" s="88" t="s">
        <v>173</v>
      </c>
      <c r="D1084" s="88" t="s">
        <v>70</v>
      </c>
      <c r="E1084" s="88" t="s">
        <v>100</v>
      </c>
      <c r="F1084" s="88"/>
      <c r="G1084" s="102">
        <f>G1085+G1087</f>
        <v>505800</v>
      </c>
      <c r="H1084" s="102">
        <f>H1085+H1087</f>
        <v>505000</v>
      </c>
      <c r="I1084" s="102">
        <f>I1085+I1087</f>
        <v>505000</v>
      </c>
      <c r="J1084" s="147"/>
      <c r="M1084" s="148">
        <v>60914</v>
      </c>
      <c r="P1084" s="152"/>
      <c r="Q1084" s="152"/>
      <c r="R1084" s="152"/>
      <c r="S1084" s="152"/>
      <c r="T1084" s="152"/>
    </row>
    <row r="1085" spans="1:20" s="105" customFormat="1" ht="25.5" customHeight="1">
      <c r="A1085" s="86" t="s">
        <v>324</v>
      </c>
      <c r="B1085" s="177">
        <v>793</v>
      </c>
      <c r="C1085" s="88" t="s">
        <v>19</v>
      </c>
      <c r="D1085" s="88" t="s">
        <v>23</v>
      </c>
      <c r="E1085" s="88" t="s">
        <v>100</v>
      </c>
      <c r="F1085" s="88" t="s">
        <v>37</v>
      </c>
      <c r="G1085" s="102">
        <f>G1086</f>
        <v>505800</v>
      </c>
      <c r="H1085" s="102">
        <f>H1086</f>
        <v>505000</v>
      </c>
      <c r="I1085" s="102">
        <f>I1086</f>
        <v>505000</v>
      </c>
      <c r="J1085" s="147"/>
      <c r="M1085" s="148">
        <v>365000</v>
      </c>
      <c r="P1085" s="152"/>
      <c r="Q1085" s="152"/>
      <c r="R1085" s="152"/>
      <c r="S1085" s="152"/>
      <c r="T1085" s="152"/>
    </row>
    <row r="1086" spans="1:20" s="105" customFormat="1" ht="25.5" customHeight="1">
      <c r="A1086" s="86" t="s">
        <v>38</v>
      </c>
      <c r="B1086" s="177">
        <v>793</v>
      </c>
      <c r="C1086" s="88" t="s">
        <v>19</v>
      </c>
      <c r="D1086" s="88" t="s">
        <v>23</v>
      </c>
      <c r="E1086" s="88" t="s">
        <v>100</v>
      </c>
      <c r="F1086" s="88" t="s">
        <v>39</v>
      </c>
      <c r="G1086" s="74">
        <f>'прил 5,'!G1471+'прил 5,'!G2079</f>
        <v>505800</v>
      </c>
      <c r="H1086" s="74">
        <f>'прил 5,'!H1471</f>
        <v>505000</v>
      </c>
      <c r="I1086" s="74">
        <f>'прил 5,'!I1471</f>
        <v>505000</v>
      </c>
      <c r="J1086" s="147"/>
      <c r="M1086" s="148">
        <v>50000</v>
      </c>
      <c r="P1086" s="152"/>
      <c r="Q1086" s="152"/>
      <c r="R1086" s="152"/>
      <c r="S1086" s="152"/>
      <c r="T1086" s="152"/>
    </row>
    <row r="1087" spans="1:20" s="105" customFormat="1" hidden="1">
      <c r="A1087" s="86" t="s">
        <v>156</v>
      </c>
      <c r="B1087" s="87">
        <v>795</v>
      </c>
      <c r="C1087" s="88" t="s">
        <v>173</v>
      </c>
      <c r="D1087" s="88" t="s">
        <v>70</v>
      </c>
      <c r="E1087" s="88" t="s">
        <v>100</v>
      </c>
      <c r="F1087" s="88" t="s">
        <v>157</v>
      </c>
      <c r="G1087" s="74">
        <f>G1088</f>
        <v>0</v>
      </c>
      <c r="H1087" s="74">
        <f t="shared" ref="H1087:I1087" si="317">H1088</f>
        <v>0</v>
      </c>
      <c r="I1087" s="74">
        <f t="shared" si="317"/>
        <v>0</v>
      </c>
      <c r="J1087" s="152"/>
      <c r="M1087" s="105">
        <v>500000</v>
      </c>
      <c r="P1087" s="152"/>
      <c r="Q1087" s="152"/>
      <c r="R1087" s="152"/>
      <c r="S1087" s="152"/>
      <c r="T1087" s="152"/>
    </row>
    <row r="1088" spans="1:20" s="105" customFormat="1" hidden="1">
      <c r="A1088" s="86" t="s">
        <v>178</v>
      </c>
      <c r="B1088" s="87">
        <v>795</v>
      </c>
      <c r="C1088" s="88" t="s">
        <v>173</v>
      </c>
      <c r="D1088" s="88" t="s">
        <v>70</v>
      </c>
      <c r="E1088" s="88" t="s">
        <v>100</v>
      </c>
      <c r="F1088" s="88" t="s">
        <v>179</v>
      </c>
      <c r="G1088" s="74">
        <f>'прил 5,'!G1901</f>
        <v>0</v>
      </c>
      <c r="H1088" s="74">
        <f>'прил 5,'!H1901</f>
        <v>0</v>
      </c>
      <c r="I1088" s="74">
        <f>'прил 5,'!I1901</f>
        <v>0</v>
      </c>
      <c r="J1088" s="152"/>
      <c r="M1088" s="105">
        <f>M1054+M1055+M1056+M1057+M1058+M1059+M1060+M1061+M1065+M1068+M1069+M1070+M1071+M1072+M1084+M1085+M1086+M1087</f>
        <v>120115842</v>
      </c>
      <c r="P1088" s="152"/>
      <c r="Q1088" s="152"/>
      <c r="R1088" s="152"/>
      <c r="S1088" s="152"/>
      <c r="T1088" s="152"/>
    </row>
    <row r="1089" spans="1:20" s="105" customFormat="1" ht="26.25" customHeight="1">
      <c r="A1089" s="86" t="s">
        <v>77</v>
      </c>
      <c r="B1089" s="87">
        <v>795</v>
      </c>
      <c r="C1089" s="88" t="s">
        <v>173</v>
      </c>
      <c r="D1089" s="88" t="s">
        <v>70</v>
      </c>
      <c r="E1089" s="88" t="s">
        <v>78</v>
      </c>
      <c r="F1089" s="88"/>
      <c r="G1089" s="74">
        <f t="shared" ref="G1089:I1090" si="318">G1090</f>
        <v>70000</v>
      </c>
      <c r="H1089" s="74">
        <f t="shared" si="318"/>
        <v>70000</v>
      </c>
      <c r="I1089" s="74">
        <f t="shared" si="318"/>
        <v>70000</v>
      </c>
      <c r="J1089" s="152"/>
      <c r="M1089" s="152">
        <f>M1088-H1054</f>
        <v>110995138.93000001</v>
      </c>
      <c r="P1089" s="152"/>
      <c r="Q1089" s="152"/>
      <c r="R1089" s="152"/>
      <c r="S1089" s="152"/>
      <c r="T1089" s="152"/>
    </row>
    <row r="1090" spans="1:20" s="105" customFormat="1" ht="26.25" customHeight="1">
      <c r="A1090" s="86" t="s">
        <v>36</v>
      </c>
      <c r="B1090" s="87">
        <v>795</v>
      </c>
      <c r="C1090" s="88" t="s">
        <v>173</v>
      </c>
      <c r="D1090" s="88" t="s">
        <v>70</v>
      </c>
      <c r="E1090" s="88" t="s">
        <v>78</v>
      </c>
      <c r="F1090" s="88" t="s">
        <v>37</v>
      </c>
      <c r="G1090" s="74">
        <f t="shared" si="318"/>
        <v>70000</v>
      </c>
      <c r="H1090" s="74">
        <f t="shared" si="318"/>
        <v>70000</v>
      </c>
      <c r="I1090" s="74">
        <f t="shared" si="318"/>
        <v>70000</v>
      </c>
      <c r="J1090" s="152"/>
      <c r="P1090" s="152"/>
      <c r="Q1090" s="152"/>
      <c r="R1090" s="152"/>
      <c r="S1090" s="152"/>
      <c r="T1090" s="152"/>
    </row>
    <row r="1091" spans="1:20" s="105" customFormat="1" ht="25.5">
      <c r="A1091" s="86" t="s">
        <v>38</v>
      </c>
      <c r="B1091" s="87">
        <v>795</v>
      </c>
      <c r="C1091" s="88" t="s">
        <v>173</v>
      </c>
      <c r="D1091" s="88" t="s">
        <v>70</v>
      </c>
      <c r="E1091" s="88" t="s">
        <v>78</v>
      </c>
      <c r="F1091" s="88" t="s">
        <v>39</v>
      </c>
      <c r="G1091" s="74">
        <f>'прил 5,'!G1476</f>
        <v>70000</v>
      </c>
      <c r="H1091" s="74">
        <f>'прил 5,'!H1476</f>
        <v>70000</v>
      </c>
      <c r="I1091" s="74">
        <f>'прил 5,'!I1476</f>
        <v>70000</v>
      </c>
      <c r="J1091" s="152"/>
      <c r="P1091" s="152"/>
      <c r="Q1091" s="152"/>
      <c r="R1091" s="152"/>
      <c r="S1091" s="152"/>
      <c r="T1091" s="152"/>
    </row>
    <row r="1092" spans="1:20" s="105" customFormat="1" ht="34.5" customHeight="1">
      <c r="A1092" s="86" t="s">
        <v>705</v>
      </c>
      <c r="B1092" s="87">
        <v>795</v>
      </c>
      <c r="C1092" s="88" t="s">
        <v>173</v>
      </c>
      <c r="D1092" s="88" t="s">
        <v>70</v>
      </c>
      <c r="E1092" s="88" t="s">
        <v>418</v>
      </c>
      <c r="F1092" s="88"/>
      <c r="G1092" s="74">
        <f t="shared" ref="G1092:I1093" si="319">G1093</f>
        <v>200000</v>
      </c>
      <c r="H1092" s="74">
        <f t="shared" si="319"/>
        <v>200000</v>
      </c>
      <c r="I1092" s="74">
        <f t="shared" si="319"/>
        <v>200000</v>
      </c>
      <c r="J1092" s="152"/>
      <c r="P1092" s="152"/>
      <c r="Q1092" s="152"/>
      <c r="R1092" s="152"/>
      <c r="S1092" s="152"/>
      <c r="T1092" s="152"/>
    </row>
    <row r="1093" spans="1:20" s="105" customFormat="1" ht="34.5" customHeight="1">
      <c r="A1093" s="86" t="s">
        <v>36</v>
      </c>
      <c r="B1093" s="87">
        <v>795</v>
      </c>
      <c r="C1093" s="88" t="s">
        <v>173</v>
      </c>
      <c r="D1093" s="88" t="s">
        <v>70</v>
      </c>
      <c r="E1093" s="88" t="s">
        <v>418</v>
      </c>
      <c r="F1093" s="88" t="s">
        <v>37</v>
      </c>
      <c r="G1093" s="74">
        <f t="shared" si="319"/>
        <v>200000</v>
      </c>
      <c r="H1093" s="74">
        <f t="shared" si="319"/>
        <v>200000</v>
      </c>
      <c r="I1093" s="74">
        <f t="shared" si="319"/>
        <v>200000</v>
      </c>
      <c r="J1093" s="152"/>
      <c r="P1093" s="152"/>
      <c r="Q1093" s="152"/>
      <c r="R1093" s="152"/>
      <c r="S1093" s="152"/>
      <c r="T1093" s="152"/>
    </row>
    <row r="1094" spans="1:20" s="105" customFormat="1" ht="34.5" customHeight="1">
      <c r="A1094" s="86" t="s">
        <v>38</v>
      </c>
      <c r="B1094" s="87">
        <v>795</v>
      </c>
      <c r="C1094" s="88" t="s">
        <v>173</v>
      </c>
      <c r="D1094" s="88" t="s">
        <v>70</v>
      </c>
      <c r="E1094" s="88" t="s">
        <v>418</v>
      </c>
      <c r="F1094" s="88" t="s">
        <v>39</v>
      </c>
      <c r="G1094" s="74">
        <f>'прил 5,'!G1479</f>
        <v>200000</v>
      </c>
      <c r="H1094" s="74">
        <f>'прил 5,'!H1479</f>
        <v>200000</v>
      </c>
      <c r="I1094" s="74">
        <f>'прил 5,'!I1479</f>
        <v>200000</v>
      </c>
      <c r="J1094" s="152"/>
      <c r="P1094" s="152"/>
      <c r="Q1094" s="152"/>
      <c r="R1094" s="152"/>
      <c r="S1094" s="152"/>
      <c r="T1094" s="152"/>
    </row>
    <row r="1095" spans="1:20" ht="28.5" hidden="1" customHeight="1">
      <c r="A1095" s="86" t="s">
        <v>536</v>
      </c>
      <c r="B1095" s="49">
        <v>793</v>
      </c>
      <c r="C1095" s="15" t="s">
        <v>173</v>
      </c>
      <c r="D1095" s="15" t="s">
        <v>28</v>
      </c>
      <c r="E1095" s="15" t="s">
        <v>535</v>
      </c>
      <c r="F1095" s="15"/>
      <c r="G1095" s="74">
        <f>G1096</f>
        <v>0</v>
      </c>
      <c r="H1095" s="74">
        <f t="shared" ref="G1095:I1096" si="320">H1096</f>
        <v>0</v>
      </c>
      <c r="I1095" s="74">
        <f t="shared" si="320"/>
        <v>0</v>
      </c>
      <c r="J1095" s="209"/>
      <c r="K1095" s="218"/>
      <c r="L1095" s="218"/>
      <c r="M1095" s="218"/>
      <c r="N1095" s="218"/>
      <c r="O1095" s="218"/>
      <c r="P1095" s="218"/>
      <c r="Q1095" s="218"/>
      <c r="R1095" s="218"/>
      <c r="S1095" s="1"/>
      <c r="T1095" s="1"/>
    </row>
    <row r="1096" spans="1:20" ht="25.5" hidden="1">
      <c r="A1096" s="16" t="s">
        <v>36</v>
      </c>
      <c r="B1096" s="49">
        <v>793</v>
      </c>
      <c r="C1096" s="15" t="s">
        <v>173</v>
      </c>
      <c r="D1096" s="15" t="s">
        <v>28</v>
      </c>
      <c r="E1096" s="15" t="s">
        <v>535</v>
      </c>
      <c r="F1096" s="15" t="s">
        <v>37</v>
      </c>
      <c r="G1096" s="74">
        <f t="shared" si="320"/>
        <v>0</v>
      </c>
      <c r="H1096" s="74">
        <f t="shared" si="320"/>
        <v>0</v>
      </c>
      <c r="I1096" s="74">
        <f t="shared" si="320"/>
        <v>0</v>
      </c>
      <c r="J1096" s="209"/>
      <c r="K1096" s="218"/>
      <c r="L1096" s="218"/>
      <c r="M1096" s="218"/>
      <c r="N1096" s="218"/>
      <c r="O1096" s="218"/>
      <c r="P1096" s="218"/>
      <c r="Q1096" s="218"/>
      <c r="R1096" s="218"/>
      <c r="S1096" s="1"/>
      <c r="T1096" s="1"/>
    </row>
    <row r="1097" spans="1:20" ht="25.5" hidden="1">
      <c r="A1097" s="16" t="s">
        <v>38</v>
      </c>
      <c r="B1097" s="49">
        <v>793</v>
      </c>
      <c r="C1097" s="15" t="s">
        <v>173</v>
      </c>
      <c r="D1097" s="15" t="s">
        <v>28</v>
      </c>
      <c r="E1097" s="15" t="s">
        <v>535</v>
      </c>
      <c r="F1097" s="15" t="s">
        <v>39</v>
      </c>
      <c r="G1097" s="74"/>
      <c r="H1097" s="74">
        <v>0</v>
      </c>
      <c r="I1097" s="74">
        <v>0</v>
      </c>
      <c r="J1097" s="209"/>
      <c r="K1097" s="218"/>
      <c r="L1097" s="218"/>
      <c r="M1097" s="218"/>
      <c r="N1097" s="218"/>
      <c r="O1097" s="218"/>
      <c r="P1097" s="218"/>
      <c r="Q1097" s="218"/>
      <c r="R1097" s="218"/>
      <c r="S1097" s="1"/>
      <c r="T1097" s="1"/>
    </row>
    <row r="1098" spans="1:20" s="105" customFormat="1" ht="51">
      <c r="A1098" s="86" t="s">
        <v>81</v>
      </c>
      <c r="B1098" s="87">
        <v>795</v>
      </c>
      <c r="C1098" s="88" t="s">
        <v>173</v>
      </c>
      <c r="D1098" s="88" t="s">
        <v>70</v>
      </c>
      <c r="E1098" s="88" t="s">
        <v>80</v>
      </c>
      <c r="F1098" s="88"/>
      <c r="G1098" s="74">
        <f t="shared" ref="G1098:I1099" si="321">G1099</f>
        <v>2383124.2200000002</v>
      </c>
      <c r="H1098" s="74">
        <f t="shared" si="321"/>
        <v>2180000</v>
      </c>
      <c r="I1098" s="74">
        <f t="shared" si="321"/>
        <v>2180000</v>
      </c>
      <c r="J1098" s="152"/>
      <c r="P1098" s="152"/>
      <c r="Q1098" s="152"/>
      <c r="R1098" s="152"/>
      <c r="S1098" s="152"/>
      <c r="T1098" s="152"/>
    </row>
    <row r="1099" spans="1:20" s="105" customFormat="1" ht="25.5" customHeight="1">
      <c r="A1099" s="86" t="s">
        <v>324</v>
      </c>
      <c r="B1099" s="177">
        <v>793</v>
      </c>
      <c r="C1099" s="88" t="s">
        <v>19</v>
      </c>
      <c r="D1099" s="88" t="s">
        <v>23</v>
      </c>
      <c r="E1099" s="88" t="s">
        <v>80</v>
      </c>
      <c r="F1099" s="88" t="s">
        <v>37</v>
      </c>
      <c r="G1099" s="102">
        <f t="shared" si="321"/>
        <v>2383124.2200000002</v>
      </c>
      <c r="H1099" s="102">
        <f t="shared" si="321"/>
        <v>2180000</v>
      </c>
      <c r="I1099" s="102">
        <f t="shared" si="321"/>
        <v>2180000</v>
      </c>
      <c r="J1099" s="152"/>
      <c r="P1099" s="152"/>
      <c r="Q1099" s="152"/>
      <c r="R1099" s="152"/>
      <c r="S1099" s="152"/>
      <c r="T1099" s="152"/>
    </row>
    <row r="1100" spans="1:20" s="105" customFormat="1" ht="25.5" customHeight="1">
      <c r="A1100" s="86" t="s">
        <v>38</v>
      </c>
      <c r="B1100" s="177">
        <v>793</v>
      </c>
      <c r="C1100" s="88" t="s">
        <v>19</v>
      </c>
      <c r="D1100" s="88" t="s">
        <v>23</v>
      </c>
      <c r="E1100" s="88" t="s">
        <v>80</v>
      </c>
      <c r="F1100" s="88" t="s">
        <v>39</v>
      </c>
      <c r="G1100" s="74">
        <f>'прил 5,'!G1370+'прил 5,'!G422+'прил 5,'!G2054</f>
        <v>2383124.2200000002</v>
      </c>
      <c r="H1100" s="74">
        <f>'прил 5,'!H1370+'прил 5,'!H422</f>
        <v>2180000</v>
      </c>
      <c r="I1100" s="74">
        <f>'прил 5,'!I1370+'прил 5,'!I422</f>
        <v>2180000</v>
      </c>
      <c r="J1100" s="152"/>
      <c r="P1100" s="152"/>
      <c r="Q1100" s="152"/>
      <c r="R1100" s="152"/>
      <c r="S1100" s="152"/>
      <c r="T1100" s="152"/>
    </row>
    <row r="1101" spans="1:20" s="105" customFormat="1" ht="20.25" hidden="1" customHeight="1">
      <c r="A1101" s="86" t="s">
        <v>633</v>
      </c>
      <c r="B1101" s="87">
        <v>795</v>
      </c>
      <c r="C1101" s="88" t="s">
        <v>173</v>
      </c>
      <c r="D1101" s="88" t="s">
        <v>28</v>
      </c>
      <c r="E1101" s="88" t="s">
        <v>632</v>
      </c>
      <c r="F1101" s="88"/>
      <c r="G1101" s="74">
        <f t="shared" ref="G1101:I1102" si="322">G1102</f>
        <v>0</v>
      </c>
      <c r="H1101" s="74">
        <f t="shared" si="322"/>
        <v>0</v>
      </c>
      <c r="I1101" s="74">
        <f t="shared" si="322"/>
        <v>0</v>
      </c>
      <c r="P1101" s="152"/>
      <c r="Q1101" s="152"/>
      <c r="R1101" s="152"/>
      <c r="S1101" s="152"/>
      <c r="T1101" s="152"/>
    </row>
    <row r="1102" spans="1:20" s="105" customFormat="1" ht="34.5" hidden="1" customHeight="1">
      <c r="A1102" s="86" t="s">
        <v>36</v>
      </c>
      <c r="B1102" s="87">
        <v>795</v>
      </c>
      <c r="C1102" s="88" t="s">
        <v>173</v>
      </c>
      <c r="D1102" s="88" t="s">
        <v>28</v>
      </c>
      <c r="E1102" s="88" t="s">
        <v>632</v>
      </c>
      <c r="F1102" s="88" t="s">
        <v>37</v>
      </c>
      <c r="G1102" s="74">
        <f t="shared" si="322"/>
        <v>0</v>
      </c>
      <c r="H1102" s="74">
        <f t="shared" si="322"/>
        <v>0</v>
      </c>
      <c r="I1102" s="74">
        <f t="shared" si="322"/>
        <v>0</v>
      </c>
      <c r="P1102" s="152"/>
      <c r="Q1102" s="152"/>
      <c r="R1102" s="152"/>
      <c r="S1102" s="152"/>
      <c r="T1102" s="152"/>
    </row>
    <row r="1103" spans="1:20" s="105" customFormat="1" ht="34.5" hidden="1" customHeight="1">
      <c r="A1103" s="86" t="s">
        <v>38</v>
      </c>
      <c r="B1103" s="87">
        <v>795</v>
      </c>
      <c r="C1103" s="88" t="s">
        <v>173</v>
      </c>
      <c r="D1103" s="88" t="s">
        <v>28</v>
      </c>
      <c r="E1103" s="88" t="s">
        <v>632</v>
      </c>
      <c r="F1103" s="88" t="s">
        <v>39</v>
      </c>
      <c r="G1103" s="74">
        <f>'прил 5,'!G1865</f>
        <v>0</v>
      </c>
      <c r="H1103" s="74"/>
      <c r="I1103" s="74"/>
      <c r="P1103" s="152"/>
      <c r="Q1103" s="152"/>
      <c r="R1103" s="152"/>
      <c r="S1103" s="152"/>
      <c r="T1103" s="152"/>
    </row>
    <row r="1104" spans="1:20" s="105" customFormat="1" ht="31.5" customHeight="1">
      <c r="A1104" s="86" t="s">
        <v>977</v>
      </c>
      <c r="B1104" s="87">
        <v>795</v>
      </c>
      <c r="C1104" s="88" t="s">
        <v>173</v>
      </c>
      <c r="D1104" s="88" t="s">
        <v>70</v>
      </c>
      <c r="E1104" s="88" t="s">
        <v>82</v>
      </c>
      <c r="F1104" s="88"/>
      <c r="G1104" s="74">
        <f t="shared" ref="G1104:I1105" si="323">G1105</f>
        <v>1000000</v>
      </c>
      <c r="H1104" s="74">
        <f t="shared" si="323"/>
        <v>1000000</v>
      </c>
      <c r="I1104" s="74">
        <f t="shared" si="323"/>
        <v>1000000</v>
      </c>
      <c r="J1104" s="152"/>
      <c r="P1104" s="152"/>
      <c r="Q1104" s="152"/>
      <c r="R1104" s="152"/>
      <c r="S1104" s="152"/>
      <c r="T1104" s="152"/>
    </row>
    <row r="1105" spans="1:20" s="105" customFormat="1" ht="21.75" customHeight="1">
      <c r="A1105" s="86" t="s">
        <v>324</v>
      </c>
      <c r="B1105" s="177">
        <v>793</v>
      </c>
      <c r="C1105" s="88" t="s">
        <v>19</v>
      </c>
      <c r="D1105" s="88" t="s">
        <v>23</v>
      </c>
      <c r="E1105" s="88" t="s">
        <v>82</v>
      </c>
      <c r="F1105" s="88" t="s">
        <v>37</v>
      </c>
      <c r="G1105" s="74">
        <f t="shared" si="323"/>
        <v>1000000</v>
      </c>
      <c r="H1105" s="74">
        <f t="shared" si="323"/>
        <v>1000000</v>
      </c>
      <c r="I1105" s="74">
        <f t="shared" si="323"/>
        <v>1000000</v>
      </c>
      <c r="J1105" s="152"/>
      <c r="P1105" s="152"/>
      <c r="Q1105" s="152"/>
      <c r="R1105" s="152"/>
      <c r="S1105" s="152"/>
      <c r="T1105" s="152"/>
    </row>
    <row r="1106" spans="1:20" s="105" customFormat="1" ht="29.25" customHeight="1">
      <c r="A1106" s="86" t="s">
        <v>38</v>
      </c>
      <c r="B1106" s="177">
        <v>793</v>
      </c>
      <c r="C1106" s="88" t="s">
        <v>19</v>
      </c>
      <c r="D1106" s="88" t="s">
        <v>23</v>
      </c>
      <c r="E1106" s="88" t="s">
        <v>82</v>
      </c>
      <c r="F1106" s="88" t="s">
        <v>39</v>
      </c>
      <c r="G1106" s="74">
        <f>'прил 5,'!G1373</f>
        <v>1000000</v>
      </c>
      <c r="H1106" s="74">
        <f>'прил 5,'!H1373</f>
        <v>1000000</v>
      </c>
      <c r="I1106" s="74">
        <f>'прил 5,'!I1373</f>
        <v>1000000</v>
      </c>
      <c r="J1106" s="152"/>
      <c r="P1106" s="152"/>
      <c r="Q1106" s="152"/>
      <c r="R1106" s="152"/>
      <c r="S1106" s="152"/>
      <c r="T1106" s="152"/>
    </row>
    <row r="1107" spans="1:20" s="18" customFormat="1" ht="35.25" customHeight="1">
      <c r="A1107" s="16" t="s">
        <v>971</v>
      </c>
      <c r="B1107" s="49">
        <v>793</v>
      </c>
      <c r="C1107" s="15" t="s">
        <v>173</v>
      </c>
      <c r="D1107" s="15" t="s">
        <v>19</v>
      </c>
      <c r="E1107" s="15" t="s">
        <v>970</v>
      </c>
      <c r="F1107" s="15"/>
      <c r="G1107" s="74">
        <f t="shared" ref="G1107:I1108" si="324">G1108</f>
        <v>875000</v>
      </c>
      <c r="H1107" s="74">
        <f t="shared" si="324"/>
        <v>875000</v>
      </c>
      <c r="I1107" s="74">
        <f t="shared" si="324"/>
        <v>875000</v>
      </c>
      <c r="J1107" s="209"/>
      <c r="K1107" s="232"/>
      <c r="L1107" s="232"/>
      <c r="M1107" s="232"/>
      <c r="N1107" s="232"/>
      <c r="O1107" s="232"/>
      <c r="P1107" s="232"/>
      <c r="Q1107" s="232"/>
      <c r="R1107" s="232"/>
    </row>
    <row r="1108" spans="1:20" ht="35.25" customHeight="1">
      <c r="A1108" s="16" t="s">
        <v>36</v>
      </c>
      <c r="B1108" s="49">
        <v>793</v>
      </c>
      <c r="C1108" s="15" t="s">
        <v>173</v>
      </c>
      <c r="D1108" s="15" t="s">
        <v>19</v>
      </c>
      <c r="E1108" s="15" t="s">
        <v>970</v>
      </c>
      <c r="F1108" s="15" t="s">
        <v>37</v>
      </c>
      <c r="G1108" s="74">
        <f t="shared" si="324"/>
        <v>875000</v>
      </c>
      <c r="H1108" s="74">
        <f t="shared" si="324"/>
        <v>875000</v>
      </c>
      <c r="I1108" s="74">
        <f t="shared" si="324"/>
        <v>875000</v>
      </c>
      <c r="J1108" s="209"/>
      <c r="K1108" s="218"/>
      <c r="L1108" s="218"/>
      <c r="M1108" s="218"/>
      <c r="N1108" s="218"/>
      <c r="O1108" s="218"/>
      <c r="P1108" s="218"/>
      <c r="Q1108" s="218"/>
      <c r="R1108" s="218"/>
      <c r="S1108" s="1"/>
      <c r="T1108" s="1"/>
    </row>
    <row r="1109" spans="1:20" s="18" customFormat="1" ht="35.25" customHeight="1">
      <c r="A1109" s="16" t="s">
        <v>38</v>
      </c>
      <c r="B1109" s="49">
        <v>793</v>
      </c>
      <c r="C1109" s="15" t="s">
        <v>173</v>
      </c>
      <c r="D1109" s="15" t="s">
        <v>19</v>
      </c>
      <c r="E1109" s="15" t="s">
        <v>970</v>
      </c>
      <c r="F1109" s="15" t="s">
        <v>39</v>
      </c>
      <c r="G1109" s="74">
        <f>'прил 5,'!G1376</f>
        <v>875000</v>
      </c>
      <c r="H1109" s="74">
        <f>'прил 5,'!H1376</f>
        <v>875000</v>
      </c>
      <c r="I1109" s="74">
        <f>'прил 5,'!I1376</f>
        <v>875000</v>
      </c>
      <c r="J1109" s="209"/>
      <c r="K1109" s="232"/>
      <c r="L1109" s="232"/>
      <c r="M1109" s="232"/>
      <c r="N1109" s="232"/>
      <c r="O1109" s="232"/>
      <c r="P1109" s="232"/>
      <c r="Q1109" s="232"/>
      <c r="R1109" s="232"/>
    </row>
    <row r="1110" spans="1:20" s="105" customFormat="1" ht="21.75" customHeight="1">
      <c r="A1110" s="86" t="s">
        <v>85</v>
      </c>
      <c r="B1110" s="87">
        <v>795</v>
      </c>
      <c r="C1110" s="88" t="s">
        <v>173</v>
      </c>
      <c r="D1110" s="88" t="s">
        <v>70</v>
      </c>
      <c r="E1110" s="88" t="s">
        <v>84</v>
      </c>
      <c r="F1110" s="88"/>
      <c r="G1110" s="74">
        <f t="shared" ref="G1110:I1111" si="325">G1111</f>
        <v>819764.49</v>
      </c>
      <c r="H1110" s="74">
        <f t="shared" si="325"/>
        <v>781000</v>
      </c>
      <c r="I1110" s="74">
        <f t="shared" si="325"/>
        <v>781000</v>
      </c>
      <c r="J1110" s="152"/>
      <c r="P1110" s="152"/>
      <c r="Q1110" s="152"/>
      <c r="R1110" s="152"/>
      <c r="S1110" s="152"/>
      <c r="T1110" s="152"/>
    </row>
    <row r="1111" spans="1:20" s="105" customFormat="1" ht="21.75" customHeight="1">
      <c r="A1111" s="86" t="s">
        <v>324</v>
      </c>
      <c r="B1111" s="177">
        <v>793</v>
      </c>
      <c r="C1111" s="88" t="s">
        <v>19</v>
      </c>
      <c r="D1111" s="88" t="s">
        <v>23</v>
      </c>
      <c r="E1111" s="88" t="s">
        <v>84</v>
      </c>
      <c r="F1111" s="88" t="s">
        <v>37</v>
      </c>
      <c r="G1111" s="74">
        <f t="shared" si="325"/>
        <v>819764.49</v>
      </c>
      <c r="H1111" s="74">
        <f t="shared" si="325"/>
        <v>781000</v>
      </c>
      <c r="I1111" s="74">
        <f t="shared" si="325"/>
        <v>781000</v>
      </c>
      <c r="J1111" s="152"/>
      <c r="P1111" s="152"/>
      <c r="Q1111" s="152"/>
      <c r="R1111" s="152"/>
      <c r="S1111" s="152"/>
      <c r="T1111" s="152"/>
    </row>
    <row r="1112" spans="1:20" s="105" customFormat="1" ht="30.75" customHeight="1">
      <c r="A1112" s="86" t="s">
        <v>38</v>
      </c>
      <c r="B1112" s="177">
        <v>793</v>
      </c>
      <c r="C1112" s="88" t="s">
        <v>19</v>
      </c>
      <c r="D1112" s="88" t="s">
        <v>23</v>
      </c>
      <c r="E1112" s="88" t="s">
        <v>84</v>
      </c>
      <c r="F1112" s="88" t="s">
        <v>39</v>
      </c>
      <c r="G1112" s="74">
        <f>'прил 5,'!G1796+'прил 5,'!G1366+'прил 5,'!G418+'прил 5,'!G1379+'прил 5,'!G2051</f>
        <v>819764.49</v>
      </c>
      <c r="H1112" s="74">
        <f>'прил 5,'!H1796+'прил 5,'!H1366+'прил 5,'!H418+'прил 5,'!H1379+'прил 5,'!H2051</f>
        <v>781000</v>
      </c>
      <c r="I1112" s="74">
        <f>'прил 5,'!I1796+'прил 5,'!I1366+'прил 5,'!I418+'прил 5,'!I1379+'прил 5,'!I2051</f>
        <v>781000</v>
      </c>
      <c r="J1112" s="102">
        <f>'прил 5,'!K1796+'прил 5,'!K1366</f>
        <v>0</v>
      </c>
      <c r="K1112" s="102">
        <f>'прил 5,'!L1796+'прил 5,'!L1366</f>
        <v>0</v>
      </c>
      <c r="L1112" s="102">
        <f>'прил 5,'!M1796+'прил 5,'!M1366</f>
        <v>0</v>
      </c>
      <c r="M1112" s="102">
        <f>'прил 5,'!N1796+'прил 5,'!N1366</f>
        <v>0</v>
      </c>
      <c r="N1112" s="102">
        <f>'прил 5,'!O1796+'прил 5,'!O1366</f>
        <v>0</v>
      </c>
      <c r="O1112" s="102">
        <f>'прил 5,'!P1796+'прил 5,'!P1366</f>
        <v>0</v>
      </c>
      <c r="P1112" s="152"/>
      <c r="Q1112" s="152"/>
      <c r="R1112" s="152"/>
      <c r="S1112" s="152"/>
      <c r="T1112" s="152"/>
    </row>
    <row r="1113" spans="1:20" s="178" customFormat="1" ht="17.25" customHeight="1">
      <c r="A1113" s="86" t="s">
        <v>382</v>
      </c>
      <c r="B1113" s="177">
        <v>793</v>
      </c>
      <c r="C1113" s="88" t="s">
        <v>173</v>
      </c>
      <c r="D1113" s="88" t="s">
        <v>70</v>
      </c>
      <c r="E1113" s="88" t="s">
        <v>381</v>
      </c>
      <c r="F1113" s="88"/>
      <c r="G1113" s="74">
        <f t="shared" ref="G1113:O1114" si="326">G1114</f>
        <v>109607</v>
      </c>
      <c r="H1113" s="74">
        <f t="shared" si="326"/>
        <v>109703.07</v>
      </c>
      <c r="I1113" s="74">
        <f t="shared" si="326"/>
        <v>109800.1</v>
      </c>
      <c r="J1113" s="180"/>
      <c r="P1113" s="180"/>
      <c r="Q1113" s="180"/>
      <c r="R1113" s="180"/>
      <c r="S1113" s="180"/>
      <c r="T1113" s="180"/>
    </row>
    <row r="1114" spans="1:20" s="178" customFormat="1" ht="17.25" customHeight="1">
      <c r="A1114" s="86" t="s">
        <v>324</v>
      </c>
      <c r="B1114" s="177">
        <v>793</v>
      </c>
      <c r="C1114" s="88" t="s">
        <v>173</v>
      </c>
      <c r="D1114" s="88" t="s">
        <v>70</v>
      </c>
      <c r="E1114" s="88" t="s">
        <v>381</v>
      </c>
      <c r="F1114" s="88" t="s">
        <v>37</v>
      </c>
      <c r="G1114" s="74">
        <f t="shared" si="326"/>
        <v>109607</v>
      </c>
      <c r="H1114" s="74">
        <f t="shared" si="326"/>
        <v>109703.07</v>
      </c>
      <c r="I1114" s="74">
        <f t="shared" si="326"/>
        <v>109800.1</v>
      </c>
      <c r="J1114" s="191">
        <f t="shared" si="326"/>
        <v>0</v>
      </c>
      <c r="K1114" s="191">
        <f t="shared" si="326"/>
        <v>0</v>
      </c>
      <c r="L1114" s="191">
        <f t="shared" si="326"/>
        <v>0</v>
      </c>
      <c r="M1114" s="191">
        <f t="shared" si="326"/>
        <v>0</v>
      </c>
      <c r="N1114" s="191">
        <f t="shared" si="326"/>
        <v>0</v>
      </c>
      <c r="O1114" s="191">
        <f t="shared" si="326"/>
        <v>0</v>
      </c>
      <c r="P1114" s="180"/>
      <c r="Q1114" s="180"/>
      <c r="R1114" s="180"/>
      <c r="S1114" s="180"/>
      <c r="T1114" s="180"/>
    </row>
    <row r="1115" spans="1:20" s="178" customFormat="1" ht="28.5" customHeight="1">
      <c r="A1115" s="86" t="s">
        <v>38</v>
      </c>
      <c r="B1115" s="177">
        <v>793</v>
      </c>
      <c r="C1115" s="88" t="s">
        <v>173</v>
      </c>
      <c r="D1115" s="88" t="s">
        <v>70</v>
      </c>
      <c r="E1115" s="88" t="s">
        <v>381</v>
      </c>
      <c r="F1115" s="88" t="s">
        <v>39</v>
      </c>
      <c r="G1115" s="74">
        <f>'прил 5,'!G1348+'прил 5,'!G1896+'прил 5,'!G1458</f>
        <v>109607</v>
      </c>
      <c r="H1115" s="74">
        <f>'прил 5,'!H1348+'прил 5,'!H1896+'прил 5,'!H1458</f>
        <v>109703.07</v>
      </c>
      <c r="I1115" s="74">
        <f>'прил 5,'!I1348+'прил 5,'!I1896+'прил 5,'!I1458</f>
        <v>109800.1</v>
      </c>
      <c r="J1115" s="180"/>
      <c r="P1115" s="180"/>
      <c r="Q1115" s="180"/>
      <c r="R1115" s="180"/>
      <c r="S1115" s="180"/>
      <c r="T1115" s="180"/>
    </row>
    <row r="1116" spans="1:20" s="178" customFormat="1" ht="27.75" hidden="1" customHeight="1">
      <c r="A1116" s="86" t="s">
        <v>538</v>
      </c>
      <c r="B1116" s="87">
        <v>795</v>
      </c>
      <c r="C1116" s="181" t="s">
        <v>173</v>
      </c>
      <c r="D1116" s="181" t="s">
        <v>19</v>
      </c>
      <c r="E1116" s="88" t="s">
        <v>537</v>
      </c>
      <c r="F1116" s="88"/>
      <c r="G1116" s="74">
        <f t="shared" ref="G1116:I1117" si="327">G1117</f>
        <v>0</v>
      </c>
      <c r="H1116" s="74">
        <f t="shared" si="327"/>
        <v>0</v>
      </c>
      <c r="I1116" s="74">
        <f t="shared" si="327"/>
        <v>0</v>
      </c>
      <c r="P1116" s="180"/>
      <c r="Q1116" s="180"/>
      <c r="R1116" s="180"/>
      <c r="S1116" s="180"/>
      <c r="T1116" s="180"/>
    </row>
    <row r="1117" spans="1:20" s="178" customFormat="1" ht="28.5" hidden="1" customHeight="1">
      <c r="A1117" s="86" t="s">
        <v>324</v>
      </c>
      <c r="B1117" s="87">
        <v>795</v>
      </c>
      <c r="C1117" s="181" t="s">
        <v>173</v>
      </c>
      <c r="D1117" s="181" t="s">
        <v>19</v>
      </c>
      <c r="E1117" s="88" t="s">
        <v>537</v>
      </c>
      <c r="F1117" s="88" t="s">
        <v>37</v>
      </c>
      <c r="G1117" s="74">
        <f t="shared" si="327"/>
        <v>0</v>
      </c>
      <c r="H1117" s="74">
        <f t="shared" si="327"/>
        <v>0</v>
      </c>
      <c r="I1117" s="74">
        <f t="shared" si="327"/>
        <v>0</v>
      </c>
      <c r="P1117" s="180"/>
      <c r="Q1117" s="180"/>
      <c r="R1117" s="180"/>
      <c r="S1117" s="180"/>
      <c r="T1117" s="180"/>
    </row>
    <row r="1118" spans="1:20" s="178" customFormat="1" ht="28.5" hidden="1" customHeight="1">
      <c r="A1118" s="86" t="s">
        <v>38</v>
      </c>
      <c r="B1118" s="87">
        <v>795</v>
      </c>
      <c r="C1118" s="181" t="s">
        <v>173</v>
      </c>
      <c r="D1118" s="181" t="s">
        <v>19</v>
      </c>
      <c r="E1118" s="88" t="s">
        <v>537</v>
      </c>
      <c r="F1118" s="88" t="s">
        <v>39</v>
      </c>
      <c r="G1118" s="74"/>
      <c r="H1118" s="74">
        <v>0</v>
      </c>
      <c r="I1118" s="74">
        <v>0</v>
      </c>
      <c r="P1118" s="180"/>
      <c r="Q1118" s="180"/>
      <c r="R1118" s="180"/>
      <c r="S1118" s="180"/>
      <c r="T1118" s="180"/>
    </row>
    <row r="1119" spans="1:20" s="105" customFormat="1" ht="25.5" hidden="1" customHeight="1">
      <c r="A1119" s="86" t="s">
        <v>509</v>
      </c>
      <c r="B1119" s="87">
        <v>795</v>
      </c>
      <c r="C1119" s="88" t="s">
        <v>173</v>
      </c>
      <c r="D1119" s="88" t="s">
        <v>28</v>
      </c>
      <c r="E1119" s="88" t="s">
        <v>463</v>
      </c>
      <c r="F1119" s="88"/>
      <c r="G1119" s="74">
        <f t="shared" ref="G1119:I1120" si="328">G1120</f>
        <v>0</v>
      </c>
      <c r="H1119" s="74">
        <f t="shared" si="328"/>
        <v>0</v>
      </c>
      <c r="I1119" s="74">
        <f t="shared" si="328"/>
        <v>0</v>
      </c>
      <c r="J1119" s="152"/>
      <c r="P1119" s="152"/>
      <c r="Q1119" s="152"/>
      <c r="R1119" s="152"/>
      <c r="S1119" s="152"/>
      <c r="T1119" s="152"/>
    </row>
    <row r="1120" spans="1:20" s="105" customFormat="1" ht="34.5" hidden="1" customHeight="1">
      <c r="A1120" s="86" t="s">
        <v>36</v>
      </c>
      <c r="B1120" s="87">
        <v>795</v>
      </c>
      <c r="C1120" s="88" t="s">
        <v>173</v>
      </c>
      <c r="D1120" s="88" t="s">
        <v>28</v>
      </c>
      <c r="E1120" s="88" t="s">
        <v>463</v>
      </c>
      <c r="F1120" s="88" t="s">
        <v>349</v>
      </c>
      <c r="G1120" s="74">
        <f t="shared" si="328"/>
        <v>0</v>
      </c>
      <c r="H1120" s="74">
        <f t="shared" si="328"/>
        <v>0</v>
      </c>
      <c r="I1120" s="74">
        <f t="shared" si="328"/>
        <v>0</v>
      </c>
      <c r="J1120" s="152"/>
      <c r="P1120" s="152"/>
      <c r="Q1120" s="152"/>
      <c r="R1120" s="152"/>
      <c r="S1120" s="152"/>
      <c r="T1120" s="152"/>
    </row>
    <row r="1121" spans="1:20" s="105" customFormat="1" ht="34.5" hidden="1" customHeight="1">
      <c r="A1121" s="86" t="s">
        <v>38</v>
      </c>
      <c r="B1121" s="87">
        <v>795</v>
      </c>
      <c r="C1121" s="88" t="s">
        <v>173</v>
      </c>
      <c r="D1121" s="88" t="s">
        <v>28</v>
      </c>
      <c r="E1121" s="88" t="s">
        <v>463</v>
      </c>
      <c r="F1121" s="88" t="s">
        <v>351</v>
      </c>
      <c r="G1121" s="74">
        <f>'прил 5,'!G1845</f>
        <v>0</v>
      </c>
      <c r="H1121" s="74">
        <f>'прил 5,'!H1845</f>
        <v>0</v>
      </c>
      <c r="I1121" s="74">
        <f>'прил 5,'!I1845</f>
        <v>0</v>
      </c>
      <c r="J1121" s="152"/>
      <c r="P1121" s="152"/>
      <c r="Q1121" s="152"/>
      <c r="R1121" s="152"/>
      <c r="S1121" s="152"/>
      <c r="T1121" s="152"/>
    </row>
    <row r="1122" spans="1:20" s="105" customFormat="1" ht="34.5" hidden="1" customHeight="1">
      <c r="A1122" s="86" t="s">
        <v>465</v>
      </c>
      <c r="B1122" s="87">
        <v>795</v>
      </c>
      <c r="C1122" s="88" t="s">
        <v>173</v>
      </c>
      <c r="D1122" s="88" t="s">
        <v>28</v>
      </c>
      <c r="E1122" s="88" t="s">
        <v>464</v>
      </c>
      <c r="F1122" s="88"/>
      <c r="G1122" s="74">
        <f t="shared" ref="G1122:I1123" si="329">G1123</f>
        <v>0</v>
      </c>
      <c r="H1122" s="74">
        <f t="shared" si="329"/>
        <v>0</v>
      </c>
      <c r="I1122" s="74">
        <f t="shared" si="329"/>
        <v>0</v>
      </c>
      <c r="J1122" s="152"/>
      <c r="P1122" s="152"/>
      <c r="Q1122" s="152"/>
      <c r="R1122" s="152"/>
      <c r="S1122" s="152"/>
      <c r="T1122" s="152"/>
    </row>
    <row r="1123" spans="1:20" s="105" customFormat="1" ht="34.5" hidden="1" customHeight="1">
      <c r="A1123" s="86" t="s">
        <v>36</v>
      </c>
      <c r="B1123" s="87">
        <v>795</v>
      </c>
      <c r="C1123" s="88" t="s">
        <v>173</v>
      </c>
      <c r="D1123" s="88" t="s">
        <v>28</v>
      </c>
      <c r="E1123" s="88" t="s">
        <v>464</v>
      </c>
      <c r="F1123" s="88" t="s">
        <v>37</v>
      </c>
      <c r="G1123" s="74">
        <f t="shared" si="329"/>
        <v>0</v>
      </c>
      <c r="H1123" s="74">
        <f t="shared" si="329"/>
        <v>0</v>
      </c>
      <c r="I1123" s="74">
        <f t="shared" si="329"/>
        <v>0</v>
      </c>
      <c r="J1123" s="152"/>
      <c r="P1123" s="152"/>
      <c r="Q1123" s="152"/>
      <c r="R1123" s="152"/>
      <c r="S1123" s="152"/>
      <c r="T1123" s="152"/>
    </row>
    <row r="1124" spans="1:20" s="105" customFormat="1" ht="34.5" hidden="1" customHeight="1">
      <c r="A1124" s="86" t="s">
        <v>38</v>
      </c>
      <c r="B1124" s="87">
        <v>795</v>
      </c>
      <c r="C1124" s="88" t="s">
        <v>173</v>
      </c>
      <c r="D1124" s="88" t="s">
        <v>28</v>
      </c>
      <c r="E1124" s="88" t="s">
        <v>464</v>
      </c>
      <c r="F1124" s="88" t="s">
        <v>39</v>
      </c>
      <c r="G1124" s="74">
        <f>'прил 5,'!G1856</f>
        <v>0</v>
      </c>
      <c r="H1124" s="74">
        <f>'прил 5,'!H1856</f>
        <v>0</v>
      </c>
      <c r="I1124" s="74">
        <f>'прил 5,'!I1856</f>
        <v>0</v>
      </c>
      <c r="J1124" s="152"/>
      <c r="P1124" s="152"/>
      <c r="Q1124" s="152"/>
      <c r="R1124" s="152"/>
      <c r="S1124" s="152"/>
      <c r="T1124" s="152"/>
    </row>
    <row r="1125" spans="1:20" s="105" customFormat="1" ht="34.5" hidden="1" customHeight="1">
      <c r="A1125" s="86" t="s">
        <v>504</v>
      </c>
      <c r="B1125" s="87">
        <v>795</v>
      </c>
      <c r="C1125" s="88" t="s">
        <v>173</v>
      </c>
      <c r="D1125" s="88" t="s">
        <v>28</v>
      </c>
      <c r="E1125" s="88" t="s">
        <v>503</v>
      </c>
      <c r="F1125" s="88"/>
      <c r="G1125" s="74">
        <f>G1126</f>
        <v>0</v>
      </c>
      <c r="H1125" s="74">
        <f t="shared" ref="H1125:I1126" si="330">H1126</f>
        <v>0</v>
      </c>
      <c r="I1125" s="74">
        <f t="shared" si="330"/>
        <v>0</v>
      </c>
      <c r="P1125" s="152"/>
      <c r="Q1125" s="152"/>
      <c r="R1125" s="152"/>
      <c r="S1125" s="152"/>
      <c r="T1125" s="152"/>
    </row>
    <row r="1126" spans="1:20" s="105" customFormat="1" ht="34.5" hidden="1" customHeight="1">
      <c r="A1126" s="86" t="s">
        <v>96</v>
      </c>
      <c r="B1126" s="87">
        <v>795</v>
      </c>
      <c r="C1126" s="88" t="s">
        <v>173</v>
      </c>
      <c r="D1126" s="88" t="s">
        <v>28</v>
      </c>
      <c r="E1126" s="88" t="s">
        <v>503</v>
      </c>
      <c r="F1126" s="88" t="s">
        <v>349</v>
      </c>
      <c r="G1126" s="74">
        <f>G1127</f>
        <v>0</v>
      </c>
      <c r="H1126" s="74">
        <f t="shared" si="330"/>
        <v>0</v>
      </c>
      <c r="I1126" s="74">
        <f t="shared" si="330"/>
        <v>0</v>
      </c>
      <c r="P1126" s="152"/>
      <c r="Q1126" s="152"/>
      <c r="R1126" s="152"/>
      <c r="S1126" s="152"/>
      <c r="T1126" s="152"/>
    </row>
    <row r="1127" spans="1:20" s="105" customFormat="1" ht="34.5" hidden="1" customHeight="1">
      <c r="A1127" s="86" t="s">
        <v>350</v>
      </c>
      <c r="B1127" s="87">
        <v>795</v>
      </c>
      <c r="C1127" s="88" t="s">
        <v>173</v>
      </c>
      <c r="D1127" s="88" t="s">
        <v>28</v>
      </c>
      <c r="E1127" s="88" t="s">
        <v>503</v>
      </c>
      <c r="F1127" s="88" t="s">
        <v>351</v>
      </c>
      <c r="G1127" s="74">
        <f>'прил 5,'!G1859</f>
        <v>0</v>
      </c>
      <c r="H1127" s="74">
        <v>0</v>
      </c>
      <c r="I1127" s="74">
        <v>0</v>
      </c>
      <c r="P1127" s="152"/>
      <c r="Q1127" s="152"/>
      <c r="R1127" s="152"/>
      <c r="S1127" s="152"/>
      <c r="T1127" s="152"/>
    </row>
    <row r="1128" spans="1:20" s="105" customFormat="1" ht="34.5" hidden="1" customHeight="1">
      <c r="A1128" s="86" t="s">
        <v>510</v>
      </c>
      <c r="B1128" s="87">
        <v>795</v>
      </c>
      <c r="C1128" s="88" t="s">
        <v>173</v>
      </c>
      <c r="D1128" s="88" t="s">
        <v>28</v>
      </c>
      <c r="E1128" s="88" t="s">
        <v>511</v>
      </c>
      <c r="F1128" s="88"/>
      <c r="G1128" s="74">
        <f t="shared" ref="G1128:I1129" si="331">G1129</f>
        <v>0</v>
      </c>
      <c r="H1128" s="74">
        <f t="shared" si="331"/>
        <v>0</v>
      </c>
      <c r="I1128" s="74">
        <f t="shared" si="331"/>
        <v>0</v>
      </c>
      <c r="P1128" s="152"/>
      <c r="Q1128" s="152"/>
      <c r="R1128" s="152"/>
      <c r="S1128" s="152"/>
      <c r="T1128" s="152"/>
    </row>
    <row r="1129" spans="1:20" s="105" customFormat="1" ht="34.5" hidden="1" customHeight="1">
      <c r="A1129" s="86" t="s">
        <v>36</v>
      </c>
      <c r="B1129" s="87">
        <v>795</v>
      </c>
      <c r="C1129" s="88" t="s">
        <v>173</v>
      </c>
      <c r="D1129" s="88" t="s">
        <v>28</v>
      </c>
      <c r="E1129" s="88" t="s">
        <v>511</v>
      </c>
      <c r="F1129" s="88" t="s">
        <v>37</v>
      </c>
      <c r="G1129" s="74">
        <f t="shared" si="331"/>
        <v>0</v>
      </c>
      <c r="H1129" s="74">
        <f t="shared" si="331"/>
        <v>0</v>
      </c>
      <c r="I1129" s="74">
        <f t="shared" si="331"/>
        <v>0</v>
      </c>
      <c r="P1129" s="152"/>
      <c r="Q1129" s="152"/>
      <c r="R1129" s="152"/>
      <c r="S1129" s="152"/>
      <c r="T1129" s="152"/>
    </row>
    <row r="1130" spans="1:20" s="105" customFormat="1" ht="34.5" hidden="1" customHeight="1">
      <c r="A1130" s="86" t="s">
        <v>38</v>
      </c>
      <c r="B1130" s="87">
        <v>795</v>
      </c>
      <c r="C1130" s="88" t="s">
        <v>173</v>
      </c>
      <c r="D1130" s="88" t="s">
        <v>28</v>
      </c>
      <c r="E1130" s="88" t="s">
        <v>511</v>
      </c>
      <c r="F1130" s="88" t="s">
        <v>39</v>
      </c>
      <c r="G1130" s="74">
        <f>'прил 5,'!G1936+'прил 5,'!G1848</f>
        <v>0</v>
      </c>
      <c r="H1130" s="74">
        <f>'прил 5,'!H1936+'прил 5,'!H1848</f>
        <v>0</v>
      </c>
      <c r="I1130" s="74">
        <f>'прил 5,'!I1936+'прил 5,'!I1848</f>
        <v>0</v>
      </c>
      <c r="P1130" s="152"/>
      <c r="Q1130" s="152"/>
      <c r="R1130" s="152"/>
      <c r="S1130" s="152"/>
      <c r="T1130" s="152"/>
    </row>
    <row r="1131" spans="1:20" s="105" customFormat="1" ht="34.5" customHeight="1">
      <c r="A1131" s="86" t="s">
        <v>536</v>
      </c>
      <c r="B1131" s="87">
        <v>795</v>
      </c>
      <c r="C1131" s="88" t="s">
        <v>173</v>
      </c>
      <c r="D1131" s="88" t="s">
        <v>28</v>
      </c>
      <c r="E1131" s="88" t="s">
        <v>535</v>
      </c>
      <c r="F1131" s="88"/>
      <c r="G1131" s="74">
        <f t="shared" ref="G1131:I1131" si="332">G1132</f>
        <v>547673</v>
      </c>
      <c r="H1131" s="74">
        <f t="shared" si="332"/>
        <v>500000</v>
      </c>
      <c r="I1131" s="74">
        <f t="shared" si="332"/>
        <v>500000</v>
      </c>
      <c r="P1131" s="152"/>
      <c r="Q1131" s="152"/>
      <c r="R1131" s="152"/>
      <c r="S1131" s="152"/>
      <c r="T1131" s="152"/>
    </row>
    <row r="1132" spans="1:20" s="105" customFormat="1" ht="34.5" customHeight="1">
      <c r="A1132" s="86" t="s">
        <v>36</v>
      </c>
      <c r="B1132" s="87">
        <v>795</v>
      </c>
      <c r="C1132" s="88" t="s">
        <v>173</v>
      </c>
      <c r="D1132" s="88" t="s">
        <v>28</v>
      </c>
      <c r="E1132" s="88" t="s">
        <v>535</v>
      </c>
      <c r="F1132" s="88" t="s">
        <v>37</v>
      </c>
      <c r="G1132" s="74">
        <f>G1133</f>
        <v>547673</v>
      </c>
      <c r="H1132" s="74">
        <f>H1133</f>
        <v>500000</v>
      </c>
      <c r="I1132" s="74">
        <f>I1133</f>
        <v>500000</v>
      </c>
      <c r="P1132" s="152"/>
      <c r="Q1132" s="152"/>
      <c r="R1132" s="152"/>
      <c r="S1132" s="152"/>
      <c r="T1132" s="152"/>
    </row>
    <row r="1133" spans="1:20" s="105" customFormat="1" ht="34.5" customHeight="1">
      <c r="A1133" s="86" t="s">
        <v>38</v>
      </c>
      <c r="B1133" s="87">
        <v>795</v>
      </c>
      <c r="C1133" s="88" t="s">
        <v>173</v>
      </c>
      <c r="D1133" s="88" t="s">
        <v>28</v>
      </c>
      <c r="E1133" s="88" t="s">
        <v>535</v>
      </c>
      <c r="F1133" s="88" t="s">
        <v>39</v>
      </c>
      <c r="G1133" s="74">
        <f>'прил 5,'!G1448+'прил 5,'!G2072</f>
        <v>547673</v>
      </c>
      <c r="H1133" s="74">
        <f>'прил 5,'!H1448+'прил 5,'!H2072</f>
        <v>500000</v>
      </c>
      <c r="I1133" s="74">
        <f>'прил 5,'!I1448+'прил 5,'!I2072</f>
        <v>500000</v>
      </c>
      <c r="P1133" s="152"/>
      <c r="Q1133" s="152"/>
      <c r="R1133" s="152"/>
      <c r="S1133" s="152"/>
      <c r="T1133" s="152"/>
    </row>
    <row r="1134" spans="1:20" s="105" customFormat="1" ht="32.25" hidden="1" customHeight="1">
      <c r="A1134" s="86" t="s">
        <v>539</v>
      </c>
      <c r="B1134" s="87">
        <v>795</v>
      </c>
      <c r="C1134" s="88" t="s">
        <v>173</v>
      </c>
      <c r="D1134" s="88" t="s">
        <v>28</v>
      </c>
      <c r="E1134" s="88" t="s">
        <v>540</v>
      </c>
      <c r="F1134" s="88"/>
      <c r="G1134" s="102">
        <f>G1135</f>
        <v>0</v>
      </c>
      <c r="H1134" s="102">
        <v>0</v>
      </c>
      <c r="I1134" s="102">
        <v>0</v>
      </c>
      <c r="P1134" s="152"/>
      <c r="Q1134" s="152"/>
      <c r="R1134" s="152"/>
      <c r="S1134" s="152"/>
      <c r="T1134" s="152"/>
    </row>
    <row r="1135" spans="1:20" s="105" customFormat="1" ht="30" hidden="1" customHeight="1">
      <c r="A1135" s="86" t="s">
        <v>96</v>
      </c>
      <c r="B1135" s="87">
        <v>795</v>
      </c>
      <c r="C1135" s="88" t="s">
        <v>173</v>
      </c>
      <c r="D1135" s="88" t="s">
        <v>28</v>
      </c>
      <c r="E1135" s="88" t="s">
        <v>540</v>
      </c>
      <c r="F1135" s="88" t="s">
        <v>349</v>
      </c>
      <c r="G1135" s="102">
        <f>G1136</f>
        <v>0</v>
      </c>
      <c r="H1135" s="102">
        <v>0</v>
      </c>
      <c r="I1135" s="102">
        <v>0</v>
      </c>
      <c r="P1135" s="152"/>
      <c r="Q1135" s="152"/>
      <c r="R1135" s="152"/>
      <c r="S1135" s="152"/>
      <c r="T1135" s="152"/>
    </row>
    <row r="1136" spans="1:20" s="105" customFormat="1" ht="20.25" hidden="1" customHeight="1">
      <c r="A1136" s="86" t="s">
        <v>350</v>
      </c>
      <c r="B1136" s="87">
        <v>795</v>
      </c>
      <c r="C1136" s="88" t="s">
        <v>173</v>
      </c>
      <c r="D1136" s="88" t="s">
        <v>28</v>
      </c>
      <c r="E1136" s="88" t="s">
        <v>540</v>
      </c>
      <c r="F1136" s="88" t="s">
        <v>351</v>
      </c>
      <c r="G1136" s="102">
        <f>'прил 5,'!G1862</f>
        <v>0</v>
      </c>
      <c r="H1136" s="102">
        <v>0</v>
      </c>
      <c r="I1136" s="102">
        <v>0</v>
      </c>
      <c r="P1136" s="152"/>
      <c r="Q1136" s="152"/>
      <c r="R1136" s="152"/>
      <c r="S1136" s="152"/>
      <c r="T1136" s="152"/>
    </row>
    <row r="1137" spans="1:20" ht="49.5" hidden="1" customHeight="1">
      <c r="A1137" s="37" t="s">
        <v>741</v>
      </c>
      <c r="B1137" s="49">
        <v>795</v>
      </c>
      <c r="C1137" s="15" t="s">
        <v>173</v>
      </c>
      <c r="D1137" s="15" t="s">
        <v>173</v>
      </c>
      <c r="E1137" s="15" t="s">
        <v>725</v>
      </c>
      <c r="F1137" s="15"/>
      <c r="G1137" s="102">
        <f>G1138+G1140</f>
        <v>0</v>
      </c>
      <c r="H1137" s="74">
        <f t="shared" ref="H1137:I1137" si="333">H1138+H1140</f>
        <v>0</v>
      </c>
      <c r="I1137" s="74">
        <f t="shared" si="333"/>
        <v>0</v>
      </c>
      <c r="J1137" s="1"/>
    </row>
    <row r="1138" spans="1:20" ht="27" hidden="1" customHeight="1">
      <c r="A1138" s="16" t="s">
        <v>96</v>
      </c>
      <c r="B1138" s="49">
        <v>795</v>
      </c>
      <c r="C1138" s="15" t="s">
        <v>173</v>
      </c>
      <c r="D1138" s="15" t="s">
        <v>173</v>
      </c>
      <c r="E1138" s="15" t="s">
        <v>611</v>
      </c>
      <c r="F1138" s="15" t="s">
        <v>349</v>
      </c>
      <c r="G1138" s="102">
        <f>G1139</f>
        <v>0</v>
      </c>
      <c r="H1138" s="8">
        <f>H1139</f>
        <v>0</v>
      </c>
      <c r="I1138" s="8">
        <v>0</v>
      </c>
      <c r="J1138" s="1"/>
    </row>
    <row r="1139" spans="1:20" ht="18.75" hidden="1" customHeight="1">
      <c r="A1139" s="86" t="s">
        <v>350</v>
      </c>
      <c r="B1139" s="49">
        <v>795</v>
      </c>
      <c r="C1139" s="15" t="s">
        <v>173</v>
      </c>
      <c r="D1139" s="15" t="s">
        <v>173</v>
      </c>
      <c r="E1139" s="15" t="s">
        <v>611</v>
      </c>
      <c r="F1139" s="15" t="s">
        <v>351</v>
      </c>
      <c r="G1139" s="102"/>
      <c r="H1139" s="8"/>
      <c r="I1139" s="8">
        <v>0</v>
      </c>
      <c r="J1139" s="1"/>
    </row>
    <row r="1140" spans="1:20" ht="39.75" hidden="1" customHeight="1">
      <c r="A1140" s="86" t="s">
        <v>36</v>
      </c>
      <c r="B1140" s="49">
        <v>795</v>
      </c>
      <c r="C1140" s="15" t="s">
        <v>173</v>
      </c>
      <c r="D1140" s="15" t="s">
        <v>173</v>
      </c>
      <c r="E1140" s="15" t="s">
        <v>726</v>
      </c>
      <c r="F1140" s="15" t="s">
        <v>349</v>
      </c>
      <c r="G1140" s="102">
        <f>G1141</f>
        <v>0</v>
      </c>
      <c r="H1140" s="8"/>
      <c r="I1140" s="8"/>
      <c r="J1140" s="1"/>
    </row>
    <row r="1141" spans="1:20" ht="39" hidden="1" customHeight="1">
      <c r="A1141" s="16" t="s">
        <v>38</v>
      </c>
      <c r="B1141" s="49">
        <v>795</v>
      </c>
      <c r="C1141" s="15" t="s">
        <v>173</v>
      </c>
      <c r="D1141" s="15" t="s">
        <v>173</v>
      </c>
      <c r="E1141" s="15" t="s">
        <v>725</v>
      </c>
      <c r="F1141" s="15" t="s">
        <v>351</v>
      </c>
      <c r="G1141" s="102">
        <f>'прил 5,'!G1928</f>
        <v>0</v>
      </c>
      <c r="H1141" s="8"/>
      <c r="I1141" s="8"/>
      <c r="J1141" s="1"/>
    </row>
    <row r="1142" spans="1:20" s="105" customFormat="1" ht="39.75" hidden="1" customHeight="1">
      <c r="A1142" s="167" t="s">
        <v>741</v>
      </c>
      <c r="B1142" s="87">
        <v>795</v>
      </c>
      <c r="C1142" s="88" t="s">
        <v>173</v>
      </c>
      <c r="D1142" s="88" t="s">
        <v>173</v>
      </c>
      <c r="E1142" s="88" t="s">
        <v>611</v>
      </c>
      <c r="F1142" s="88"/>
      <c r="G1142" s="102">
        <f>G1143+G1145</f>
        <v>0</v>
      </c>
      <c r="H1142" s="102">
        <f t="shared" ref="H1142:I1142" si="334">H1143+H1145</f>
        <v>0</v>
      </c>
      <c r="I1142" s="102">
        <f t="shared" si="334"/>
        <v>0</v>
      </c>
      <c r="P1142" s="152"/>
      <c r="Q1142" s="152"/>
      <c r="R1142" s="152"/>
      <c r="S1142" s="152"/>
      <c r="T1142" s="152"/>
    </row>
    <row r="1143" spans="1:20" s="105" customFormat="1" ht="27" hidden="1" customHeight="1">
      <c r="A1143" s="86" t="s">
        <v>96</v>
      </c>
      <c r="B1143" s="87">
        <v>795</v>
      </c>
      <c r="C1143" s="88" t="s">
        <v>173</v>
      </c>
      <c r="D1143" s="88" t="s">
        <v>173</v>
      </c>
      <c r="E1143" s="88" t="s">
        <v>611</v>
      </c>
      <c r="F1143" s="88" t="s">
        <v>349</v>
      </c>
      <c r="G1143" s="102">
        <f>G1144</f>
        <v>0</v>
      </c>
      <c r="H1143" s="89">
        <f>H1144</f>
        <v>0</v>
      </c>
      <c r="I1143" s="89">
        <v>0</v>
      </c>
      <c r="P1143" s="152"/>
      <c r="Q1143" s="152"/>
      <c r="R1143" s="152"/>
      <c r="S1143" s="152"/>
      <c r="T1143" s="152"/>
    </row>
    <row r="1144" spans="1:20" s="105" customFormat="1" ht="18.75" hidden="1" customHeight="1">
      <c r="A1144" s="86" t="s">
        <v>350</v>
      </c>
      <c r="B1144" s="87">
        <v>795</v>
      </c>
      <c r="C1144" s="88" t="s">
        <v>173</v>
      </c>
      <c r="D1144" s="88" t="s">
        <v>173</v>
      </c>
      <c r="E1144" s="88" t="s">
        <v>611</v>
      </c>
      <c r="F1144" s="88" t="s">
        <v>351</v>
      </c>
      <c r="G1144" s="102"/>
      <c r="H1144" s="89"/>
      <c r="I1144" s="89">
        <v>0</v>
      </c>
      <c r="P1144" s="152"/>
      <c r="Q1144" s="152"/>
      <c r="R1144" s="152"/>
      <c r="S1144" s="152"/>
      <c r="T1144" s="152"/>
    </row>
    <row r="1145" spans="1:20" s="105" customFormat="1" ht="33.75" hidden="1" customHeight="1">
      <c r="A1145" s="86" t="s">
        <v>36</v>
      </c>
      <c r="B1145" s="87">
        <v>795</v>
      </c>
      <c r="C1145" s="88" t="s">
        <v>173</v>
      </c>
      <c r="D1145" s="88" t="s">
        <v>173</v>
      </c>
      <c r="E1145" s="88" t="s">
        <v>611</v>
      </c>
      <c r="F1145" s="88" t="s">
        <v>349</v>
      </c>
      <c r="G1145" s="102">
        <f>G1146</f>
        <v>0</v>
      </c>
      <c r="H1145" s="89">
        <v>0</v>
      </c>
      <c r="I1145" s="89">
        <v>0</v>
      </c>
      <c r="P1145" s="152"/>
      <c r="Q1145" s="152"/>
      <c r="R1145" s="152"/>
      <c r="S1145" s="152"/>
      <c r="T1145" s="152"/>
    </row>
    <row r="1146" spans="1:20" s="105" customFormat="1" ht="42" hidden="1" customHeight="1">
      <c r="A1146" s="16" t="s">
        <v>38</v>
      </c>
      <c r="B1146" s="87">
        <v>795</v>
      </c>
      <c r="C1146" s="88" t="s">
        <v>173</v>
      </c>
      <c r="D1146" s="88" t="s">
        <v>173</v>
      </c>
      <c r="E1146" s="88" t="s">
        <v>611</v>
      </c>
      <c r="F1146" s="88" t="s">
        <v>351</v>
      </c>
      <c r="G1146" s="102">
        <f>'прил 5,'!G1933</f>
        <v>0</v>
      </c>
      <c r="H1146" s="89">
        <v>0</v>
      </c>
      <c r="I1146" s="89">
        <v>0</v>
      </c>
      <c r="P1146" s="152"/>
      <c r="Q1146" s="152"/>
      <c r="R1146" s="152"/>
      <c r="S1146" s="152"/>
      <c r="T1146" s="152"/>
    </row>
    <row r="1147" spans="1:20" s="105" customFormat="1" ht="81" hidden="1" customHeight="1">
      <c r="A1147" s="37" t="s">
        <v>716</v>
      </c>
      <c r="B1147" s="87">
        <v>795</v>
      </c>
      <c r="C1147" s="88" t="s">
        <v>173</v>
      </c>
      <c r="D1147" s="88" t="s">
        <v>173</v>
      </c>
      <c r="E1147" s="88" t="s">
        <v>723</v>
      </c>
      <c r="F1147" s="88"/>
      <c r="G1147" s="102">
        <f>G1148</f>
        <v>0</v>
      </c>
      <c r="H1147" s="89">
        <v>0</v>
      </c>
      <c r="I1147" s="89">
        <v>0</v>
      </c>
      <c r="P1147" s="152"/>
      <c r="Q1147" s="152"/>
      <c r="R1147" s="152"/>
      <c r="S1147" s="152"/>
      <c r="T1147" s="152"/>
    </row>
    <row r="1148" spans="1:20" s="105" customFormat="1" ht="21" hidden="1" customHeight="1">
      <c r="A1148" s="86" t="s">
        <v>156</v>
      </c>
      <c r="B1148" s="87">
        <v>795</v>
      </c>
      <c r="C1148" s="88" t="s">
        <v>173</v>
      </c>
      <c r="D1148" s="88" t="s">
        <v>173</v>
      </c>
      <c r="E1148" s="88" t="s">
        <v>723</v>
      </c>
      <c r="F1148" s="88" t="s">
        <v>157</v>
      </c>
      <c r="G1148" s="102">
        <f>G1149</f>
        <v>0</v>
      </c>
      <c r="H1148" s="89">
        <v>0</v>
      </c>
      <c r="I1148" s="89">
        <v>0</v>
      </c>
      <c r="P1148" s="152"/>
      <c r="Q1148" s="152"/>
      <c r="R1148" s="152"/>
      <c r="S1148" s="152"/>
      <c r="T1148" s="152"/>
    </row>
    <row r="1149" spans="1:20" s="105" customFormat="1" ht="24" hidden="1" customHeight="1">
      <c r="A1149" s="86" t="s">
        <v>170</v>
      </c>
      <c r="B1149" s="87">
        <v>795</v>
      </c>
      <c r="C1149" s="88" t="s">
        <v>173</v>
      </c>
      <c r="D1149" s="88" t="s">
        <v>173</v>
      </c>
      <c r="E1149" s="88" t="s">
        <v>723</v>
      </c>
      <c r="F1149" s="88" t="s">
        <v>171</v>
      </c>
      <c r="G1149" s="102">
        <f>'прил 5,'!G1919</f>
        <v>0</v>
      </c>
      <c r="H1149" s="89">
        <v>0</v>
      </c>
      <c r="I1149" s="89">
        <v>0</v>
      </c>
      <c r="P1149" s="152"/>
      <c r="Q1149" s="152"/>
      <c r="R1149" s="152"/>
      <c r="S1149" s="152"/>
      <c r="T1149" s="152"/>
    </row>
    <row r="1150" spans="1:20" s="105" customFormat="1" ht="39.75" hidden="1" customHeight="1">
      <c r="A1150" s="167" t="s">
        <v>587</v>
      </c>
      <c r="B1150" s="87">
        <v>795</v>
      </c>
      <c r="C1150" s="88" t="s">
        <v>173</v>
      </c>
      <c r="D1150" s="88" t="s">
        <v>173</v>
      </c>
      <c r="E1150" s="88" t="s">
        <v>611</v>
      </c>
      <c r="F1150" s="88"/>
      <c r="G1150" s="102">
        <f>G1151+G1153</f>
        <v>0</v>
      </c>
      <c r="H1150" s="102">
        <f t="shared" ref="H1150:I1150" si="335">H1151+H1153</f>
        <v>0</v>
      </c>
      <c r="I1150" s="102">
        <f t="shared" si="335"/>
        <v>0</v>
      </c>
      <c r="P1150" s="152"/>
      <c r="Q1150" s="152"/>
      <c r="R1150" s="152"/>
      <c r="S1150" s="152"/>
      <c r="T1150" s="152"/>
    </row>
    <row r="1151" spans="1:20" s="105" customFormat="1" ht="27" hidden="1" customHeight="1">
      <c r="A1151" s="86" t="s">
        <v>96</v>
      </c>
      <c r="B1151" s="87">
        <v>795</v>
      </c>
      <c r="C1151" s="88" t="s">
        <v>173</v>
      </c>
      <c r="D1151" s="88" t="s">
        <v>173</v>
      </c>
      <c r="E1151" s="88" t="s">
        <v>611</v>
      </c>
      <c r="F1151" s="88" t="s">
        <v>349</v>
      </c>
      <c r="G1151" s="102">
        <f>G1152</f>
        <v>0</v>
      </c>
      <c r="H1151" s="89">
        <f>H1152</f>
        <v>0</v>
      </c>
      <c r="I1151" s="89">
        <v>0</v>
      </c>
      <c r="P1151" s="152"/>
      <c r="Q1151" s="152"/>
      <c r="R1151" s="152"/>
      <c r="S1151" s="152"/>
      <c r="T1151" s="152"/>
    </row>
    <row r="1152" spans="1:20" s="105" customFormat="1" ht="24" hidden="1" customHeight="1">
      <c r="A1152" s="86" t="s">
        <v>350</v>
      </c>
      <c r="B1152" s="87">
        <v>795</v>
      </c>
      <c r="C1152" s="88" t="s">
        <v>173</v>
      </c>
      <c r="D1152" s="88" t="s">
        <v>173</v>
      </c>
      <c r="E1152" s="88" t="s">
        <v>611</v>
      </c>
      <c r="F1152" s="88" t="s">
        <v>351</v>
      </c>
      <c r="G1152" s="102">
        <f>'прил 5,'!G1931</f>
        <v>0</v>
      </c>
      <c r="H1152" s="89">
        <f>'прил 5,'!H1931</f>
        <v>0</v>
      </c>
      <c r="I1152" s="89">
        <f>'прил 5,'!I1931</f>
        <v>0</v>
      </c>
      <c r="P1152" s="152"/>
      <c r="Q1152" s="152"/>
      <c r="R1152" s="152"/>
      <c r="S1152" s="152"/>
      <c r="T1152" s="152"/>
    </row>
    <row r="1153" spans="1:20" s="105" customFormat="1" ht="17.25" hidden="1" customHeight="1">
      <c r="A1153" s="86" t="s">
        <v>156</v>
      </c>
      <c r="B1153" s="87">
        <v>795</v>
      </c>
      <c r="C1153" s="88" t="s">
        <v>173</v>
      </c>
      <c r="D1153" s="88" t="s">
        <v>173</v>
      </c>
      <c r="E1153" s="88" t="s">
        <v>611</v>
      </c>
      <c r="F1153" s="88" t="s">
        <v>157</v>
      </c>
      <c r="G1153" s="102">
        <f>G1154</f>
        <v>0</v>
      </c>
      <c r="H1153" s="89"/>
      <c r="I1153" s="89"/>
      <c r="P1153" s="152"/>
      <c r="Q1153" s="152"/>
      <c r="R1153" s="152"/>
      <c r="S1153" s="152"/>
      <c r="T1153" s="152"/>
    </row>
    <row r="1154" spans="1:20" s="105" customFormat="1" ht="21" hidden="1" customHeight="1">
      <c r="A1154" s="86" t="s">
        <v>170</v>
      </c>
      <c r="B1154" s="87">
        <v>795</v>
      </c>
      <c r="C1154" s="88" t="s">
        <v>173</v>
      </c>
      <c r="D1154" s="88" t="s">
        <v>173</v>
      </c>
      <c r="E1154" s="88" t="s">
        <v>611</v>
      </c>
      <c r="F1154" s="88" t="s">
        <v>171</v>
      </c>
      <c r="G1154" s="102"/>
      <c r="H1154" s="89"/>
      <c r="I1154" s="89"/>
      <c r="P1154" s="152"/>
      <c r="Q1154" s="152"/>
      <c r="R1154" s="152"/>
      <c r="S1154" s="152"/>
      <c r="T1154" s="152"/>
    </row>
    <row r="1155" spans="1:20" s="105" customFormat="1" ht="25.5" hidden="1" customHeight="1">
      <c r="A1155" s="167" t="s">
        <v>628</v>
      </c>
      <c r="B1155" s="87">
        <v>795</v>
      </c>
      <c r="C1155" s="88" t="s">
        <v>173</v>
      </c>
      <c r="D1155" s="88" t="s">
        <v>173</v>
      </c>
      <c r="E1155" s="88" t="s">
        <v>625</v>
      </c>
      <c r="F1155" s="88"/>
      <c r="G1155" s="102">
        <f>G1156</f>
        <v>0</v>
      </c>
      <c r="H1155" s="89">
        <v>0</v>
      </c>
      <c r="I1155" s="89">
        <v>0</v>
      </c>
      <c r="P1155" s="152"/>
      <c r="Q1155" s="152"/>
      <c r="R1155" s="152"/>
      <c r="S1155" s="152"/>
      <c r="T1155" s="152"/>
    </row>
    <row r="1156" spans="1:20" s="105" customFormat="1" ht="39.75" hidden="1" customHeight="1">
      <c r="A1156" s="167" t="s">
        <v>627</v>
      </c>
      <c r="B1156" s="87">
        <v>795</v>
      </c>
      <c r="C1156" s="88" t="s">
        <v>173</v>
      </c>
      <c r="D1156" s="88" t="s">
        <v>173</v>
      </c>
      <c r="E1156" s="88" t="s">
        <v>626</v>
      </c>
      <c r="F1156" s="88"/>
      <c r="G1156" s="102">
        <f>G1157</f>
        <v>0</v>
      </c>
      <c r="H1156" s="89">
        <v>0</v>
      </c>
      <c r="I1156" s="89">
        <v>0</v>
      </c>
      <c r="P1156" s="152"/>
      <c r="Q1156" s="152"/>
      <c r="R1156" s="152"/>
      <c r="S1156" s="152"/>
      <c r="T1156" s="152"/>
    </row>
    <row r="1157" spans="1:20" s="105" customFormat="1" ht="30.75" hidden="1" customHeight="1">
      <c r="A1157" s="86" t="s">
        <v>96</v>
      </c>
      <c r="B1157" s="87">
        <v>795</v>
      </c>
      <c r="C1157" s="88" t="s">
        <v>173</v>
      </c>
      <c r="D1157" s="88" t="s">
        <v>173</v>
      </c>
      <c r="E1157" s="88" t="s">
        <v>626</v>
      </c>
      <c r="F1157" s="88" t="s">
        <v>349</v>
      </c>
      <c r="G1157" s="102">
        <f>G1158</f>
        <v>0</v>
      </c>
      <c r="H1157" s="89">
        <v>0</v>
      </c>
      <c r="I1157" s="89">
        <v>0</v>
      </c>
      <c r="P1157" s="152"/>
      <c r="Q1157" s="152"/>
      <c r="R1157" s="152"/>
      <c r="S1157" s="152"/>
      <c r="T1157" s="152"/>
    </row>
    <row r="1158" spans="1:20" s="105" customFormat="1" ht="30.75" hidden="1" customHeight="1">
      <c r="A1158" s="86" t="s">
        <v>350</v>
      </c>
      <c r="B1158" s="87">
        <v>795</v>
      </c>
      <c r="C1158" s="88" t="s">
        <v>173</v>
      </c>
      <c r="D1158" s="88" t="s">
        <v>173</v>
      </c>
      <c r="E1158" s="88" t="s">
        <v>626</v>
      </c>
      <c r="F1158" s="88" t="s">
        <v>351</v>
      </c>
      <c r="G1158" s="102">
        <f>'прил 5,'!G1923</f>
        <v>0</v>
      </c>
      <c r="H1158" s="89">
        <v>0</v>
      </c>
      <c r="I1158" s="89">
        <v>0</v>
      </c>
      <c r="P1158" s="152"/>
      <c r="Q1158" s="152"/>
      <c r="R1158" s="152"/>
      <c r="S1158" s="152"/>
      <c r="T1158" s="152"/>
    </row>
    <row r="1159" spans="1:20" s="105" customFormat="1" ht="66" hidden="1" customHeight="1">
      <c r="A1159" s="86" t="s">
        <v>826</v>
      </c>
      <c r="B1159" s="87">
        <v>795</v>
      </c>
      <c r="C1159" s="88" t="s">
        <v>173</v>
      </c>
      <c r="D1159" s="88" t="s">
        <v>28</v>
      </c>
      <c r="E1159" s="88" t="s">
        <v>722</v>
      </c>
      <c r="F1159" s="88"/>
      <c r="G1159" s="102">
        <f>G1160+G1162</f>
        <v>0</v>
      </c>
      <c r="H1159" s="102">
        <f t="shared" ref="G1159:I1160" si="336">H1160</f>
        <v>0</v>
      </c>
      <c r="I1159" s="102">
        <f t="shared" si="336"/>
        <v>0</v>
      </c>
      <c r="P1159" s="152"/>
      <c r="Q1159" s="152"/>
      <c r="R1159" s="152"/>
      <c r="S1159" s="152"/>
      <c r="T1159" s="152"/>
    </row>
    <row r="1160" spans="1:20" s="105" customFormat="1" ht="34.5" hidden="1" customHeight="1">
      <c r="A1160" s="86" t="s">
        <v>36</v>
      </c>
      <c r="B1160" s="87">
        <v>795</v>
      </c>
      <c r="C1160" s="88" t="s">
        <v>173</v>
      </c>
      <c r="D1160" s="88" t="s">
        <v>28</v>
      </c>
      <c r="E1160" s="88" t="s">
        <v>722</v>
      </c>
      <c r="F1160" s="88" t="s">
        <v>349</v>
      </c>
      <c r="G1160" s="102">
        <f t="shared" si="336"/>
        <v>0</v>
      </c>
      <c r="H1160" s="102">
        <f t="shared" si="336"/>
        <v>0</v>
      </c>
      <c r="I1160" s="102">
        <f t="shared" si="336"/>
        <v>0</v>
      </c>
      <c r="P1160" s="152"/>
      <c r="Q1160" s="152"/>
      <c r="R1160" s="152"/>
      <c r="S1160" s="152"/>
      <c r="T1160" s="152"/>
    </row>
    <row r="1161" spans="1:20" ht="34.5" hidden="1" customHeight="1">
      <c r="A1161" s="16" t="s">
        <v>38</v>
      </c>
      <c r="B1161" s="49">
        <v>795</v>
      </c>
      <c r="C1161" s="15" t="s">
        <v>173</v>
      </c>
      <c r="D1161" s="15" t="s">
        <v>28</v>
      </c>
      <c r="E1161" s="15" t="s">
        <v>722</v>
      </c>
      <c r="F1161" s="15" t="s">
        <v>351</v>
      </c>
      <c r="G1161" s="74">
        <f>'прил 5,'!G1845</f>
        <v>0</v>
      </c>
      <c r="H1161" s="74">
        <f>832780-832780</f>
        <v>0</v>
      </c>
      <c r="I1161" s="74">
        <v>0</v>
      </c>
      <c r="J1161" s="1"/>
    </row>
    <row r="1162" spans="1:20" ht="18" hidden="1" customHeight="1">
      <c r="A1162" s="86" t="s">
        <v>156</v>
      </c>
      <c r="B1162" s="49">
        <v>795</v>
      </c>
      <c r="C1162" s="15" t="s">
        <v>173</v>
      </c>
      <c r="D1162" s="15" t="s">
        <v>28</v>
      </c>
      <c r="E1162" s="15" t="s">
        <v>722</v>
      </c>
      <c r="F1162" s="88" t="s">
        <v>157</v>
      </c>
      <c r="G1162" s="74">
        <f>G1163</f>
        <v>0</v>
      </c>
      <c r="H1162" s="74">
        <f>H1163</f>
        <v>0</v>
      </c>
      <c r="I1162" s="74">
        <f>I1163</f>
        <v>0</v>
      </c>
      <c r="J1162" s="1"/>
    </row>
    <row r="1163" spans="1:20" ht="18" hidden="1" customHeight="1">
      <c r="A1163" s="86" t="s">
        <v>178</v>
      </c>
      <c r="B1163" s="49">
        <v>795</v>
      </c>
      <c r="C1163" s="15" t="s">
        <v>173</v>
      </c>
      <c r="D1163" s="15" t="s">
        <v>28</v>
      </c>
      <c r="E1163" s="15" t="s">
        <v>722</v>
      </c>
      <c r="F1163" s="88" t="s">
        <v>179</v>
      </c>
      <c r="G1163" s="74"/>
      <c r="H1163" s="74"/>
      <c r="I1163" s="74"/>
      <c r="J1163" s="1"/>
    </row>
    <row r="1164" spans="1:20" ht="44.25" hidden="1" customHeight="1">
      <c r="A1164" s="86" t="s">
        <v>814</v>
      </c>
      <c r="B1164" s="49">
        <v>795</v>
      </c>
      <c r="C1164" s="15" t="s">
        <v>173</v>
      </c>
      <c r="D1164" s="15" t="s">
        <v>28</v>
      </c>
      <c r="E1164" s="15" t="s">
        <v>813</v>
      </c>
      <c r="F1164" s="15"/>
      <c r="G1164" s="74">
        <f t="shared" ref="G1164:I1165" si="337">G1165</f>
        <v>0</v>
      </c>
      <c r="H1164" s="74">
        <f t="shared" si="337"/>
        <v>0</v>
      </c>
      <c r="I1164" s="74">
        <f t="shared" si="337"/>
        <v>0</v>
      </c>
      <c r="J1164" s="1"/>
    </row>
    <row r="1165" spans="1:20" ht="34.5" hidden="1" customHeight="1">
      <c r="A1165" s="86" t="s">
        <v>36</v>
      </c>
      <c r="B1165" s="49">
        <v>795</v>
      </c>
      <c r="C1165" s="15" t="s">
        <v>173</v>
      </c>
      <c r="D1165" s="15" t="s">
        <v>28</v>
      </c>
      <c r="E1165" s="15" t="s">
        <v>813</v>
      </c>
      <c r="F1165" s="15" t="s">
        <v>349</v>
      </c>
      <c r="G1165" s="74">
        <f t="shared" si="337"/>
        <v>0</v>
      </c>
      <c r="H1165" s="74">
        <f t="shared" si="337"/>
        <v>0</v>
      </c>
      <c r="I1165" s="74">
        <f t="shared" si="337"/>
        <v>0</v>
      </c>
      <c r="J1165" s="1"/>
    </row>
    <row r="1166" spans="1:20" ht="34.5" hidden="1" customHeight="1">
      <c r="A1166" s="16" t="s">
        <v>38</v>
      </c>
      <c r="B1166" s="49">
        <v>795</v>
      </c>
      <c r="C1166" s="15" t="s">
        <v>173</v>
      </c>
      <c r="D1166" s="15" t="s">
        <v>28</v>
      </c>
      <c r="E1166" s="15" t="s">
        <v>813</v>
      </c>
      <c r="F1166" s="15" t="s">
        <v>351</v>
      </c>
      <c r="G1166" s="74"/>
      <c r="H1166" s="74"/>
      <c r="I1166" s="74"/>
      <c r="J1166" s="1"/>
    </row>
    <row r="1167" spans="1:20" ht="44.25" hidden="1" customHeight="1">
      <c r="A1167" s="86" t="s">
        <v>816</v>
      </c>
      <c r="B1167" s="49">
        <v>795</v>
      </c>
      <c r="C1167" s="15" t="s">
        <v>173</v>
      </c>
      <c r="D1167" s="15" t="s">
        <v>28</v>
      </c>
      <c r="E1167" s="15" t="s">
        <v>815</v>
      </c>
      <c r="F1167" s="15"/>
      <c r="G1167" s="74">
        <f t="shared" ref="G1167:I1168" si="338">G1168</f>
        <v>0</v>
      </c>
      <c r="H1167" s="74">
        <f t="shared" si="338"/>
        <v>0</v>
      </c>
      <c r="I1167" s="74">
        <f t="shared" si="338"/>
        <v>0</v>
      </c>
      <c r="J1167" s="1"/>
    </row>
    <row r="1168" spans="1:20" ht="34.5" hidden="1" customHeight="1">
      <c r="A1168" s="86" t="s">
        <v>36</v>
      </c>
      <c r="B1168" s="49">
        <v>795</v>
      </c>
      <c r="C1168" s="15" t="s">
        <v>173</v>
      </c>
      <c r="D1168" s="15" t="s">
        <v>28</v>
      </c>
      <c r="E1168" s="15" t="s">
        <v>815</v>
      </c>
      <c r="F1168" s="15" t="s">
        <v>349</v>
      </c>
      <c r="G1168" s="74">
        <f t="shared" si="338"/>
        <v>0</v>
      </c>
      <c r="H1168" s="74">
        <f t="shared" si="338"/>
        <v>0</v>
      </c>
      <c r="I1168" s="74">
        <f t="shared" si="338"/>
        <v>0</v>
      </c>
      <c r="J1168" s="1"/>
    </row>
    <row r="1169" spans="1:20" ht="34.5" hidden="1" customHeight="1">
      <c r="A1169" s="16" t="s">
        <v>38</v>
      </c>
      <c r="B1169" s="49">
        <v>795</v>
      </c>
      <c r="C1169" s="15" t="s">
        <v>173</v>
      </c>
      <c r="D1169" s="15" t="s">
        <v>28</v>
      </c>
      <c r="E1169" s="15" t="s">
        <v>815</v>
      </c>
      <c r="F1169" s="15" t="s">
        <v>351</v>
      </c>
      <c r="G1169" s="74"/>
      <c r="H1169" s="74"/>
      <c r="I1169" s="74"/>
      <c r="J1169" s="1"/>
    </row>
    <row r="1170" spans="1:20" ht="44.25" hidden="1" customHeight="1">
      <c r="A1170" s="86" t="s">
        <v>818</v>
      </c>
      <c r="B1170" s="49">
        <v>795</v>
      </c>
      <c r="C1170" s="15" t="s">
        <v>173</v>
      </c>
      <c r="D1170" s="15" t="s">
        <v>28</v>
      </c>
      <c r="E1170" s="15" t="s">
        <v>817</v>
      </c>
      <c r="F1170" s="15"/>
      <c r="G1170" s="74">
        <f t="shared" ref="G1170:I1171" si="339">G1171</f>
        <v>0</v>
      </c>
      <c r="H1170" s="74">
        <f t="shared" si="339"/>
        <v>0</v>
      </c>
      <c r="I1170" s="74">
        <f t="shared" si="339"/>
        <v>0</v>
      </c>
      <c r="J1170" s="1"/>
    </row>
    <row r="1171" spans="1:20" ht="34.5" hidden="1" customHeight="1">
      <c r="A1171" s="86" t="s">
        <v>36</v>
      </c>
      <c r="B1171" s="49">
        <v>795</v>
      </c>
      <c r="C1171" s="15" t="s">
        <v>173</v>
      </c>
      <c r="D1171" s="15" t="s">
        <v>28</v>
      </c>
      <c r="E1171" s="15" t="s">
        <v>817</v>
      </c>
      <c r="F1171" s="15" t="s">
        <v>349</v>
      </c>
      <c r="G1171" s="74">
        <f t="shared" si="339"/>
        <v>0</v>
      </c>
      <c r="H1171" s="74">
        <f t="shared" si="339"/>
        <v>0</v>
      </c>
      <c r="I1171" s="74">
        <f t="shared" si="339"/>
        <v>0</v>
      </c>
      <c r="J1171" s="1"/>
    </row>
    <row r="1172" spans="1:20" ht="34.5" hidden="1" customHeight="1">
      <c r="A1172" s="16" t="s">
        <v>38</v>
      </c>
      <c r="B1172" s="49">
        <v>795</v>
      </c>
      <c r="C1172" s="15" t="s">
        <v>173</v>
      </c>
      <c r="D1172" s="15" t="s">
        <v>28</v>
      </c>
      <c r="E1172" s="15" t="s">
        <v>817</v>
      </c>
      <c r="F1172" s="15" t="s">
        <v>351</v>
      </c>
      <c r="G1172" s="74">
        <f>'прил 5,'!G1839</f>
        <v>0</v>
      </c>
      <c r="H1172" s="74">
        <f>832780-832780</f>
        <v>0</v>
      </c>
      <c r="I1172" s="74">
        <v>0</v>
      </c>
      <c r="J1172" s="1"/>
    </row>
    <row r="1173" spans="1:20" ht="57" hidden="1" customHeight="1">
      <c r="A1173" s="86" t="s">
        <v>820</v>
      </c>
      <c r="B1173" s="49">
        <v>795</v>
      </c>
      <c r="C1173" s="15" t="s">
        <v>173</v>
      </c>
      <c r="D1173" s="15" t="s">
        <v>28</v>
      </c>
      <c r="E1173" s="15" t="s">
        <v>819</v>
      </c>
      <c r="F1173" s="15"/>
      <c r="G1173" s="74">
        <f t="shared" ref="G1173:I1174" si="340">G1174</f>
        <v>0</v>
      </c>
      <c r="H1173" s="74">
        <f t="shared" si="340"/>
        <v>0</v>
      </c>
      <c r="I1173" s="74">
        <f t="shared" si="340"/>
        <v>0</v>
      </c>
      <c r="J1173" s="1"/>
    </row>
    <row r="1174" spans="1:20" ht="34.5" hidden="1" customHeight="1">
      <c r="A1174" s="86" t="s">
        <v>36</v>
      </c>
      <c r="B1174" s="49">
        <v>795</v>
      </c>
      <c r="C1174" s="15" t="s">
        <v>173</v>
      </c>
      <c r="D1174" s="15" t="s">
        <v>28</v>
      </c>
      <c r="E1174" s="15" t="s">
        <v>819</v>
      </c>
      <c r="F1174" s="15" t="s">
        <v>349</v>
      </c>
      <c r="G1174" s="74">
        <f t="shared" si="340"/>
        <v>0</v>
      </c>
      <c r="H1174" s="74">
        <f t="shared" si="340"/>
        <v>0</v>
      </c>
      <c r="I1174" s="74">
        <f t="shared" si="340"/>
        <v>0</v>
      </c>
      <c r="J1174" s="1"/>
    </row>
    <row r="1175" spans="1:20" ht="34.5" hidden="1" customHeight="1">
      <c r="A1175" s="16" t="s">
        <v>38</v>
      </c>
      <c r="B1175" s="49">
        <v>795</v>
      </c>
      <c r="C1175" s="15" t="s">
        <v>173</v>
      </c>
      <c r="D1175" s="15" t="s">
        <v>28</v>
      </c>
      <c r="E1175" s="15" t="s">
        <v>819</v>
      </c>
      <c r="F1175" s="15" t="s">
        <v>351</v>
      </c>
      <c r="G1175" s="74"/>
      <c r="H1175" s="74"/>
      <c r="I1175" s="74"/>
      <c r="J1175" s="1"/>
    </row>
    <row r="1176" spans="1:20" s="18" customFormat="1" ht="63" hidden="1" customHeight="1">
      <c r="A1176" s="86" t="s">
        <v>81</v>
      </c>
      <c r="B1176" s="49">
        <v>793</v>
      </c>
      <c r="C1176" s="15" t="s">
        <v>173</v>
      </c>
      <c r="D1176" s="15" t="s">
        <v>19</v>
      </c>
      <c r="E1176" s="15" t="s">
        <v>80</v>
      </c>
      <c r="F1176" s="15"/>
      <c r="G1176" s="74">
        <f t="shared" ref="G1176:I1177" si="341">G1177</f>
        <v>0</v>
      </c>
      <c r="H1176" s="74">
        <f t="shared" si="341"/>
        <v>0</v>
      </c>
      <c r="I1176" s="74">
        <f t="shared" si="341"/>
        <v>0</v>
      </c>
      <c r="P1176" s="17"/>
      <c r="Q1176" s="17"/>
      <c r="R1176" s="17"/>
      <c r="S1176" s="17"/>
      <c r="T1176" s="17"/>
    </row>
    <row r="1177" spans="1:20" ht="30.75" hidden="1" customHeight="1">
      <c r="A1177" s="16" t="s">
        <v>36</v>
      </c>
      <c r="B1177" s="49">
        <v>793</v>
      </c>
      <c r="C1177" s="15" t="s">
        <v>173</v>
      </c>
      <c r="D1177" s="15" t="s">
        <v>19</v>
      </c>
      <c r="E1177" s="15" t="s">
        <v>80</v>
      </c>
      <c r="F1177" s="15" t="s">
        <v>37</v>
      </c>
      <c r="G1177" s="74">
        <f t="shared" si="341"/>
        <v>0</v>
      </c>
      <c r="H1177" s="74">
        <f t="shared" si="341"/>
        <v>0</v>
      </c>
      <c r="I1177" s="74">
        <f t="shared" si="341"/>
        <v>0</v>
      </c>
      <c r="J1177" s="1"/>
    </row>
    <row r="1178" spans="1:20" s="18" customFormat="1" ht="34.5" hidden="1" customHeight="1">
      <c r="A1178" s="16" t="s">
        <v>38</v>
      </c>
      <c r="B1178" s="49">
        <v>793</v>
      </c>
      <c r="C1178" s="15" t="s">
        <v>173</v>
      </c>
      <c r="D1178" s="15" t="s">
        <v>19</v>
      </c>
      <c r="E1178" s="15" t="s">
        <v>80</v>
      </c>
      <c r="F1178" s="15" t="s">
        <v>39</v>
      </c>
      <c r="G1178" s="74"/>
      <c r="H1178" s="74"/>
      <c r="I1178" s="74"/>
      <c r="P1178" s="17"/>
      <c r="Q1178" s="17"/>
      <c r="R1178" s="17"/>
      <c r="S1178" s="17"/>
      <c r="T1178" s="17"/>
    </row>
    <row r="1179" spans="1:20" s="18" customFormat="1" ht="20.25" hidden="1" customHeight="1">
      <c r="A1179" s="16" t="s">
        <v>83</v>
      </c>
      <c r="B1179" s="49">
        <v>793</v>
      </c>
      <c r="C1179" s="15" t="s">
        <v>173</v>
      </c>
      <c r="D1179" s="15" t="s">
        <v>19</v>
      </c>
      <c r="E1179" s="15" t="s">
        <v>82</v>
      </c>
      <c r="F1179" s="15"/>
      <c r="G1179" s="74">
        <f t="shared" ref="G1179:I1180" si="342">G1180</f>
        <v>0</v>
      </c>
      <c r="H1179" s="74">
        <f t="shared" si="342"/>
        <v>0</v>
      </c>
      <c r="I1179" s="74">
        <f t="shared" si="342"/>
        <v>0</v>
      </c>
      <c r="P1179" s="17"/>
      <c r="Q1179" s="17"/>
      <c r="R1179" s="17"/>
      <c r="S1179" s="17"/>
      <c r="T1179" s="17"/>
    </row>
    <row r="1180" spans="1:20" ht="30.75" hidden="1" customHeight="1">
      <c r="A1180" s="16" t="s">
        <v>36</v>
      </c>
      <c r="B1180" s="49">
        <v>793</v>
      </c>
      <c r="C1180" s="15" t="s">
        <v>173</v>
      </c>
      <c r="D1180" s="15" t="s">
        <v>19</v>
      </c>
      <c r="E1180" s="15" t="s">
        <v>82</v>
      </c>
      <c r="F1180" s="15" t="s">
        <v>37</v>
      </c>
      <c r="G1180" s="74">
        <f t="shared" si="342"/>
        <v>0</v>
      </c>
      <c r="H1180" s="74">
        <f t="shared" si="342"/>
        <v>0</v>
      </c>
      <c r="I1180" s="74">
        <f t="shared" si="342"/>
        <v>0</v>
      </c>
      <c r="J1180" s="1"/>
    </row>
    <row r="1181" spans="1:20" s="18" customFormat="1" ht="34.5" hidden="1" customHeight="1">
      <c r="A1181" s="16" t="s">
        <v>38</v>
      </c>
      <c r="B1181" s="49">
        <v>793</v>
      </c>
      <c r="C1181" s="15" t="s">
        <v>173</v>
      </c>
      <c r="D1181" s="15" t="s">
        <v>19</v>
      </c>
      <c r="E1181" s="15" t="s">
        <v>82</v>
      </c>
      <c r="F1181" s="15" t="s">
        <v>39</v>
      </c>
      <c r="G1181" s="74"/>
      <c r="H1181" s="74"/>
      <c r="I1181" s="74"/>
      <c r="P1181" s="17"/>
      <c r="Q1181" s="17"/>
      <c r="R1181" s="17"/>
      <c r="S1181" s="17"/>
      <c r="T1181" s="17"/>
    </row>
    <row r="1182" spans="1:20" s="18" customFormat="1" ht="20.25" hidden="1" customHeight="1">
      <c r="A1182" s="16" t="s">
        <v>85</v>
      </c>
      <c r="B1182" s="49">
        <v>793</v>
      </c>
      <c r="C1182" s="15" t="s">
        <v>173</v>
      </c>
      <c r="D1182" s="15" t="s">
        <v>19</v>
      </c>
      <c r="E1182" s="15" t="s">
        <v>84</v>
      </c>
      <c r="F1182" s="15"/>
      <c r="G1182" s="74">
        <f t="shared" ref="G1182:I1183" si="343">G1183</f>
        <v>0</v>
      </c>
      <c r="H1182" s="74">
        <f t="shared" si="343"/>
        <v>0</v>
      </c>
      <c r="I1182" s="74">
        <f t="shared" si="343"/>
        <v>0</v>
      </c>
      <c r="P1182" s="17"/>
      <c r="Q1182" s="17"/>
      <c r="R1182" s="17"/>
      <c r="S1182" s="17"/>
      <c r="T1182" s="17"/>
    </row>
    <row r="1183" spans="1:20" ht="30.75" hidden="1" customHeight="1">
      <c r="A1183" s="16" t="s">
        <v>36</v>
      </c>
      <c r="B1183" s="49">
        <v>793</v>
      </c>
      <c r="C1183" s="15" t="s">
        <v>173</v>
      </c>
      <c r="D1183" s="15" t="s">
        <v>19</v>
      </c>
      <c r="E1183" s="15" t="s">
        <v>84</v>
      </c>
      <c r="F1183" s="15" t="s">
        <v>37</v>
      </c>
      <c r="G1183" s="74">
        <f t="shared" si="343"/>
        <v>0</v>
      </c>
      <c r="H1183" s="74">
        <f t="shared" si="343"/>
        <v>0</v>
      </c>
      <c r="I1183" s="74">
        <f t="shared" si="343"/>
        <v>0</v>
      </c>
      <c r="J1183" s="1"/>
    </row>
    <row r="1184" spans="1:20" s="18" customFormat="1" ht="34.5" hidden="1" customHeight="1">
      <c r="A1184" s="16" t="s">
        <v>38</v>
      </c>
      <c r="B1184" s="49">
        <v>793</v>
      </c>
      <c r="C1184" s="15" t="s">
        <v>173</v>
      </c>
      <c r="D1184" s="15" t="s">
        <v>19</v>
      </c>
      <c r="E1184" s="15" t="s">
        <v>84</v>
      </c>
      <c r="F1184" s="15" t="s">
        <v>39</v>
      </c>
      <c r="G1184" s="74"/>
      <c r="H1184" s="74"/>
      <c r="I1184" s="74"/>
      <c r="P1184" s="17"/>
      <c r="Q1184" s="17"/>
      <c r="R1184" s="17"/>
      <c r="S1184" s="17"/>
      <c r="T1184" s="17"/>
    </row>
    <row r="1185" spans="1:20" ht="73.5" customHeight="1">
      <c r="A1185" s="37" t="s">
        <v>716</v>
      </c>
      <c r="B1185" s="49">
        <v>793</v>
      </c>
      <c r="C1185" s="15" t="s">
        <v>173</v>
      </c>
      <c r="D1185" s="15" t="s">
        <v>173</v>
      </c>
      <c r="E1185" s="15" t="s">
        <v>723</v>
      </c>
      <c r="F1185" s="15"/>
      <c r="G1185" s="74">
        <f>G1186</f>
        <v>2017013.5199999996</v>
      </c>
      <c r="H1185" s="8">
        <v>0</v>
      </c>
      <c r="I1185" s="8">
        <v>0</v>
      </c>
      <c r="J1185" s="210"/>
      <c r="K1185" s="218"/>
      <c r="L1185" s="218"/>
      <c r="M1185" s="218"/>
      <c r="N1185" s="218"/>
      <c r="O1185" s="218"/>
      <c r="P1185" s="218"/>
      <c r="Q1185" s="218"/>
      <c r="R1185" s="218"/>
      <c r="S1185" s="1"/>
      <c r="T1185" s="1"/>
    </row>
    <row r="1186" spans="1:20" ht="21" customHeight="1">
      <c r="A1186" s="86" t="s">
        <v>156</v>
      </c>
      <c r="B1186" s="49">
        <v>793</v>
      </c>
      <c r="C1186" s="15" t="s">
        <v>173</v>
      </c>
      <c r="D1186" s="15" t="s">
        <v>173</v>
      </c>
      <c r="E1186" s="15" t="s">
        <v>723</v>
      </c>
      <c r="F1186" s="15" t="s">
        <v>157</v>
      </c>
      <c r="G1186" s="74">
        <f>G1187</f>
        <v>2017013.5199999996</v>
      </c>
      <c r="H1186" s="8">
        <v>0</v>
      </c>
      <c r="I1186" s="8">
        <v>0</v>
      </c>
      <c r="J1186" s="210"/>
      <c r="K1186" s="218"/>
      <c r="L1186" s="218"/>
      <c r="M1186" s="218"/>
      <c r="N1186" s="218"/>
      <c r="O1186" s="218"/>
      <c r="P1186" s="218"/>
      <c r="Q1186" s="218"/>
      <c r="R1186" s="218"/>
      <c r="S1186" s="1"/>
      <c r="T1186" s="1"/>
    </row>
    <row r="1187" spans="1:20" ht="20.25" customHeight="1">
      <c r="A1187" s="86" t="s">
        <v>178</v>
      </c>
      <c r="B1187" s="49">
        <v>793</v>
      </c>
      <c r="C1187" s="15" t="s">
        <v>173</v>
      </c>
      <c r="D1187" s="15" t="s">
        <v>173</v>
      </c>
      <c r="E1187" s="15" t="s">
        <v>723</v>
      </c>
      <c r="F1187" s="15" t="s">
        <v>179</v>
      </c>
      <c r="G1187" s="102">
        <f>'прил 5,'!G1484</f>
        <v>2017013.5199999996</v>
      </c>
      <c r="H1187" s="8">
        <v>0</v>
      </c>
      <c r="I1187" s="8">
        <v>0</v>
      </c>
      <c r="J1187" s="210"/>
      <c r="K1187" s="218"/>
      <c r="L1187" s="218"/>
      <c r="M1187" s="218"/>
      <c r="N1187" s="218"/>
      <c r="O1187" s="218"/>
      <c r="P1187" s="218"/>
      <c r="Q1187" s="218"/>
      <c r="R1187" s="218"/>
      <c r="S1187" s="1"/>
      <c r="T1187" s="1"/>
    </row>
    <row r="1188" spans="1:20" ht="25.5" hidden="1" customHeight="1">
      <c r="A1188" s="37" t="s">
        <v>628</v>
      </c>
      <c r="B1188" s="49">
        <v>793</v>
      </c>
      <c r="C1188" s="15" t="s">
        <v>173</v>
      </c>
      <c r="D1188" s="15" t="s">
        <v>173</v>
      </c>
      <c r="E1188" s="15" t="s">
        <v>625</v>
      </c>
      <c r="F1188" s="15"/>
      <c r="G1188" s="102">
        <f>G1189</f>
        <v>0</v>
      </c>
      <c r="H1188" s="8">
        <v>0</v>
      </c>
      <c r="I1188" s="8">
        <v>0</v>
      </c>
      <c r="J1188" s="210"/>
      <c r="K1188" s="218"/>
      <c r="L1188" s="218"/>
      <c r="M1188" s="218"/>
      <c r="N1188" s="218"/>
      <c r="O1188" s="218"/>
      <c r="P1188" s="218"/>
      <c r="Q1188" s="218"/>
      <c r="R1188" s="218"/>
      <c r="S1188" s="1"/>
      <c r="T1188" s="1"/>
    </row>
    <row r="1189" spans="1:20" ht="39.75" hidden="1" customHeight="1">
      <c r="A1189" s="37" t="s">
        <v>627</v>
      </c>
      <c r="B1189" s="49">
        <v>793</v>
      </c>
      <c r="C1189" s="15" t="s">
        <v>173</v>
      </c>
      <c r="D1189" s="15" t="s">
        <v>173</v>
      </c>
      <c r="E1189" s="15" t="s">
        <v>626</v>
      </c>
      <c r="F1189" s="15"/>
      <c r="G1189" s="102">
        <f>G1190</f>
        <v>0</v>
      </c>
      <c r="H1189" s="8">
        <v>0</v>
      </c>
      <c r="I1189" s="8">
        <v>0</v>
      </c>
      <c r="J1189" s="210"/>
      <c r="K1189" s="218"/>
      <c r="L1189" s="218"/>
      <c r="M1189" s="218"/>
      <c r="N1189" s="218"/>
      <c r="O1189" s="218"/>
      <c r="P1189" s="218"/>
      <c r="Q1189" s="218"/>
      <c r="R1189" s="218"/>
      <c r="S1189" s="1"/>
      <c r="T1189" s="1"/>
    </row>
    <row r="1190" spans="1:20" ht="30.75" hidden="1" customHeight="1">
      <c r="A1190" s="16" t="s">
        <v>96</v>
      </c>
      <c r="B1190" s="49">
        <v>793</v>
      </c>
      <c r="C1190" s="15" t="s">
        <v>173</v>
      </c>
      <c r="D1190" s="15" t="s">
        <v>173</v>
      </c>
      <c r="E1190" s="15" t="s">
        <v>626</v>
      </c>
      <c r="F1190" s="15" t="s">
        <v>349</v>
      </c>
      <c r="G1190" s="102">
        <f>G1191</f>
        <v>0</v>
      </c>
      <c r="H1190" s="8">
        <v>0</v>
      </c>
      <c r="I1190" s="8">
        <v>0</v>
      </c>
      <c r="J1190" s="210"/>
      <c r="K1190" s="218"/>
      <c r="L1190" s="218"/>
      <c r="M1190" s="218"/>
      <c r="N1190" s="218"/>
      <c r="O1190" s="218"/>
      <c r="P1190" s="218"/>
      <c r="Q1190" s="218"/>
      <c r="R1190" s="218"/>
      <c r="S1190" s="1"/>
      <c r="T1190" s="1"/>
    </row>
    <row r="1191" spans="1:20" ht="30.75" hidden="1" customHeight="1">
      <c r="A1191" s="16" t="s">
        <v>350</v>
      </c>
      <c r="B1191" s="49">
        <v>793</v>
      </c>
      <c r="C1191" s="15" t="s">
        <v>173</v>
      </c>
      <c r="D1191" s="15" t="s">
        <v>173</v>
      </c>
      <c r="E1191" s="15" t="s">
        <v>626</v>
      </c>
      <c r="F1191" s="15" t="s">
        <v>351</v>
      </c>
      <c r="G1191" s="102"/>
      <c r="H1191" s="8">
        <v>0</v>
      </c>
      <c r="I1191" s="8">
        <v>0</v>
      </c>
      <c r="J1191" s="210"/>
      <c r="K1191" s="218"/>
      <c r="L1191" s="218"/>
      <c r="M1191" s="218"/>
      <c r="N1191" s="218"/>
      <c r="O1191" s="218"/>
      <c r="P1191" s="218"/>
      <c r="Q1191" s="218"/>
      <c r="R1191" s="218"/>
      <c r="S1191" s="1"/>
      <c r="T1191" s="1"/>
    </row>
    <row r="1192" spans="1:20" ht="55.5" hidden="1" customHeight="1">
      <c r="A1192" s="167" t="s">
        <v>741</v>
      </c>
      <c r="B1192" s="49">
        <v>793</v>
      </c>
      <c r="C1192" s="15" t="s">
        <v>173</v>
      </c>
      <c r="D1192" s="15" t="s">
        <v>173</v>
      </c>
      <c r="E1192" s="15" t="s">
        <v>725</v>
      </c>
      <c r="F1192" s="15"/>
      <c r="G1192" s="102">
        <f>G1193+G1195</f>
        <v>0</v>
      </c>
      <c r="H1192" s="74">
        <f t="shared" ref="H1192:I1192" si="344">H1193+H1195</f>
        <v>0</v>
      </c>
      <c r="I1192" s="74">
        <f t="shared" si="344"/>
        <v>0</v>
      </c>
      <c r="J1192" s="209"/>
      <c r="K1192" s="218"/>
      <c r="L1192" s="218"/>
      <c r="M1192" s="218"/>
      <c r="N1192" s="218"/>
      <c r="O1192" s="218"/>
      <c r="P1192" s="218"/>
      <c r="Q1192" s="218"/>
      <c r="R1192" s="218"/>
      <c r="S1192" s="1"/>
      <c r="T1192" s="1"/>
    </row>
    <row r="1193" spans="1:20" ht="27" hidden="1" customHeight="1">
      <c r="A1193" s="16" t="s">
        <v>96</v>
      </c>
      <c r="B1193" s="49">
        <v>793</v>
      </c>
      <c r="C1193" s="15" t="s">
        <v>173</v>
      </c>
      <c r="D1193" s="15" t="s">
        <v>173</v>
      </c>
      <c r="E1193" s="15" t="s">
        <v>611</v>
      </c>
      <c r="F1193" s="15" t="s">
        <v>349</v>
      </c>
      <c r="G1193" s="102">
        <f>G1194</f>
        <v>0</v>
      </c>
      <c r="H1193" s="8">
        <f>H1194</f>
        <v>0</v>
      </c>
      <c r="I1193" s="8">
        <v>0</v>
      </c>
      <c r="J1193" s="210"/>
      <c r="K1193" s="218"/>
      <c r="L1193" s="218"/>
      <c r="M1193" s="218"/>
      <c r="N1193" s="218"/>
      <c r="O1193" s="218"/>
      <c r="P1193" s="218"/>
      <c r="Q1193" s="218"/>
      <c r="R1193" s="218"/>
      <c r="S1193" s="1"/>
      <c r="T1193" s="1"/>
    </row>
    <row r="1194" spans="1:20" ht="18.75" hidden="1" customHeight="1">
      <c r="A1194" s="86" t="s">
        <v>350</v>
      </c>
      <c r="B1194" s="49">
        <v>793</v>
      </c>
      <c r="C1194" s="15" t="s">
        <v>173</v>
      </c>
      <c r="D1194" s="15" t="s">
        <v>173</v>
      </c>
      <c r="E1194" s="15" t="s">
        <v>611</v>
      </c>
      <c r="F1194" s="15" t="s">
        <v>351</v>
      </c>
      <c r="G1194" s="102"/>
      <c r="H1194" s="8"/>
      <c r="I1194" s="8">
        <v>0</v>
      </c>
      <c r="J1194" s="210"/>
      <c r="K1194" s="218"/>
      <c r="L1194" s="218"/>
      <c r="M1194" s="218"/>
      <c r="N1194" s="218"/>
      <c r="O1194" s="218"/>
      <c r="P1194" s="218"/>
      <c r="Q1194" s="218"/>
      <c r="R1194" s="218"/>
      <c r="S1194" s="1"/>
      <c r="T1194" s="1"/>
    </row>
    <row r="1195" spans="1:20" ht="39.75" hidden="1" customHeight="1">
      <c r="A1195" s="86" t="s">
        <v>36</v>
      </c>
      <c r="B1195" s="49">
        <v>793</v>
      </c>
      <c r="C1195" s="15" t="s">
        <v>173</v>
      </c>
      <c r="D1195" s="15" t="s">
        <v>173</v>
      </c>
      <c r="E1195" s="15" t="s">
        <v>726</v>
      </c>
      <c r="F1195" s="15" t="s">
        <v>349</v>
      </c>
      <c r="G1195" s="102">
        <f>G1196</f>
        <v>0</v>
      </c>
      <c r="H1195" s="8"/>
      <c r="I1195" s="8"/>
      <c r="J1195" s="210"/>
      <c r="K1195" s="218"/>
      <c r="L1195" s="218"/>
      <c r="M1195" s="218"/>
      <c r="N1195" s="218"/>
      <c r="O1195" s="218"/>
      <c r="P1195" s="218"/>
      <c r="Q1195" s="218"/>
      <c r="R1195" s="218"/>
      <c r="S1195" s="1"/>
      <c r="T1195" s="1"/>
    </row>
    <row r="1196" spans="1:20" ht="39" hidden="1" customHeight="1">
      <c r="A1196" s="16" t="s">
        <v>38</v>
      </c>
      <c r="B1196" s="49">
        <v>793</v>
      </c>
      <c r="C1196" s="15" t="s">
        <v>173</v>
      </c>
      <c r="D1196" s="15" t="s">
        <v>173</v>
      </c>
      <c r="E1196" s="15" t="s">
        <v>725</v>
      </c>
      <c r="F1196" s="15" t="s">
        <v>351</v>
      </c>
      <c r="G1196" s="102">
        <f>358104.72+400000-758104.72</f>
        <v>0</v>
      </c>
      <c r="H1196" s="8"/>
      <c r="I1196" s="8"/>
      <c r="J1196" s="210"/>
      <c r="K1196" s="218"/>
      <c r="L1196" s="218"/>
      <c r="M1196" s="218"/>
      <c r="N1196" s="218"/>
      <c r="O1196" s="218"/>
      <c r="P1196" s="218"/>
      <c r="Q1196" s="218"/>
      <c r="R1196" s="218"/>
      <c r="S1196" s="1"/>
      <c r="T1196" s="1"/>
    </row>
    <row r="1197" spans="1:20" ht="57" hidden="1" customHeight="1">
      <c r="A1197" s="37" t="s">
        <v>741</v>
      </c>
      <c r="B1197" s="49">
        <v>793</v>
      </c>
      <c r="C1197" s="15" t="s">
        <v>173</v>
      </c>
      <c r="D1197" s="15" t="s">
        <v>173</v>
      </c>
      <c r="E1197" s="15" t="s">
        <v>611</v>
      </c>
      <c r="F1197" s="15"/>
      <c r="G1197" s="102">
        <f>G1198+G1200</f>
        <v>0</v>
      </c>
      <c r="H1197" s="74">
        <f t="shared" ref="H1197:I1197" si="345">H1198+H1200</f>
        <v>0</v>
      </c>
      <c r="I1197" s="74">
        <f t="shared" si="345"/>
        <v>0</v>
      </c>
      <c r="J1197" s="209"/>
      <c r="K1197" s="218"/>
      <c r="L1197" s="218"/>
      <c r="M1197" s="218"/>
      <c r="N1197" s="218"/>
      <c r="O1197" s="218"/>
      <c r="P1197" s="218"/>
      <c r="Q1197" s="218"/>
      <c r="R1197" s="218"/>
      <c r="S1197" s="1"/>
      <c r="T1197" s="1"/>
    </row>
    <row r="1198" spans="1:20" ht="27" hidden="1" customHeight="1">
      <c r="A1198" s="16" t="s">
        <v>96</v>
      </c>
      <c r="B1198" s="49">
        <v>793</v>
      </c>
      <c r="C1198" s="15" t="s">
        <v>173</v>
      </c>
      <c r="D1198" s="15" t="s">
        <v>173</v>
      </c>
      <c r="E1198" s="15" t="s">
        <v>611</v>
      </c>
      <c r="F1198" s="15" t="s">
        <v>349</v>
      </c>
      <c r="G1198" s="102">
        <f>G1199</f>
        <v>0</v>
      </c>
      <c r="H1198" s="8">
        <f>H1199</f>
        <v>0</v>
      </c>
      <c r="I1198" s="8">
        <v>0</v>
      </c>
      <c r="J1198" s="210"/>
      <c r="K1198" s="218"/>
      <c r="L1198" s="218"/>
      <c r="M1198" s="218"/>
      <c r="N1198" s="218"/>
      <c r="O1198" s="218"/>
      <c r="P1198" s="218"/>
      <c r="Q1198" s="218"/>
      <c r="R1198" s="218"/>
      <c r="S1198" s="1"/>
      <c r="T1198" s="1"/>
    </row>
    <row r="1199" spans="1:20" ht="18.75" hidden="1" customHeight="1">
      <c r="A1199" s="86" t="s">
        <v>350</v>
      </c>
      <c r="B1199" s="49">
        <v>793</v>
      </c>
      <c r="C1199" s="15" t="s">
        <v>173</v>
      </c>
      <c r="D1199" s="15" t="s">
        <v>173</v>
      </c>
      <c r="E1199" s="15" t="s">
        <v>611</v>
      </c>
      <c r="F1199" s="15" t="s">
        <v>351</v>
      </c>
      <c r="G1199" s="102"/>
      <c r="H1199" s="8"/>
      <c r="I1199" s="8">
        <v>0</v>
      </c>
      <c r="J1199" s="210"/>
      <c r="K1199" s="218"/>
      <c r="L1199" s="218"/>
      <c r="M1199" s="218"/>
      <c r="N1199" s="218"/>
      <c r="O1199" s="218"/>
      <c r="P1199" s="218"/>
      <c r="Q1199" s="218"/>
      <c r="R1199" s="218"/>
      <c r="S1199" s="1"/>
      <c r="T1199" s="1"/>
    </row>
    <row r="1200" spans="1:20" ht="30" hidden="1" customHeight="1">
      <c r="A1200" s="86" t="s">
        <v>36</v>
      </c>
      <c r="B1200" s="49">
        <v>793</v>
      </c>
      <c r="C1200" s="15" t="s">
        <v>173</v>
      </c>
      <c r="D1200" s="15" t="s">
        <v>173</v>
      </c>
      <c r="E1200" s="15" t="s">
        <v>611</v>
      </c>
      <c r="F1200" s="15" t="s">
        <v>349</v>
      </c>
      <c r="G1200" s="102">
        <f>G1201</f>
        <v>0</v>
      </c>
      <c r="H1200" s="8">
        <v>0</v>
      </c>
      <c r="I1200" s="8">
        <v>0</v>
      </c>
      <c r="J1200" s="210"/>
      <c r="K1200" s="218"/>
      <c r="L1200" s="218"/>
      <c r="M1200" s="218"/>
      <c r="N1200" s="218"/>
      <c r="O1200" s="218"/>
      <c r="P1200" s="218"/>
      <c r="Q1200" s="218"/>
      <c r="R1200" s="218"/>
      <c r="S1200" s="1"/>
      <c r="T1200" s="1"/>
    </row>
    <row r="1201" spans="1:20" ht="30.75" hidden="1" customHeight="1">
      <c r="A1201" s="16" t="s">
        <v>38</v>
      </c>
      <c r="B1201" s="49">
        <v>793</v>
      </c>
      <c r="C1201" s="15" t="s">
        <v>173</v>
      </c>
      <c r="D1201" s="15" t="s">
        <v>173</v>
      </c>
      <c r="E1201" s="15" t="s">
        <v>611</v>
      </c>
      <c r="F1201" s="15" t="s">
        <v>351</v>
      </c>
      <c r="G1201" s="102"/>
      <c r="H1201" s="8"/>
      <c r="I1201" s="8"/>
      <c r="J1201" s="210"/>
      <c r="K1201" s="218"/>
      <c r="L1201" s="218"/>
      <c r="M1201" s="218"/>
      <c r="N1201" s="218"/>
      <c r="O1201" s="218"/>
      <c r="P1201" s="218"/>
      <c r="Q1201" s="218"/>
      <c r="R1201" s="218"/>
      <c r="S1201" s="1"/>
      <c r="T1201" s="1"/>
    </row>
    <row r="1202" spans="1:20" s="3" customFormat="1" ht="33.75" hidden="1" customHeight="1">
      <c r="A1202" s="16" t="s">
        <v>510</v>
      </c>
      <c r="B1202" s="49">
        <v>793</v>
      </c>
      <c r="C1202" s="15" t="s">
        <v>173</v>
      </c>
      <c r="D1202" s="15" t="s">
        <v>173</v>
      </c>
      <c r="E1202" s="15" t="s">
        <v>511</v>
      </c>
      <c r="F1202" s="15"/>
      <c r="G1202" s="102">
        <f>G1203</f>
        <v>0</v>
      </c>
      <c r="H1202" s="8">
        <v>0</v>
      </c>
      <c r="I1202" s="8">
        <v>0</v>
      </c>
      <c r="J1202" s="210"/>
      <c r="K1202" s="231"/>
      <c r="L1202" s="231"/>
      <c r="M1202" s="231"/>
      <c r="N1202" s="231"/>
      <c r="O1202" s="231"/>
      <c r="P1202" s="231"/>
      <c r="Q1202" s="231"/>
      <c r="R1202" s="231"/>
    </row>
    <row r="1203" spans="1:20" s="3" customFormat="1" ht="38.25" hidden="1" customHeight="1">
      <c r="A1203" s="16" t="s">
        <v>36</v>
      </c>
      <c r="B1203" s="49">
        <v>793</v>
      </c>
      <c r="C1203" s="15" t="s">
        <v>173</v>
      </c>
      <c r="D1203" s="15" t="s">
        <v>173</v>
      </c>
      <c r="E1203" s="15" t="s">
        <v>511</v>
      </c>
      <c r="F1203" s="15" t="s">
        <v>37</v>
      </c>
      <c r="G1203" s="74">
        <f>G1204</f>
        <v>0</v>
      </c>
      <c r="H1203" s="8">
        <v>0</v>
      </c>
      <c r="I1203" s="8">
        <v>0</v>
      </c>
      <c r="J1203" s="210"/>
      <c r="K1203" s="231"/>
      <c r="L1203" s="231"/>
      <c r="M1203" s="231"/>
      <c r="N1203" s="231"/>
      <c r="O1203" s="231"/>
      <c r="P1203" s="231"/>
      <c r="Q1203" s="231"/>
      <c r="R1203" s="231"/>
    </row>
    <row r="1204" spans="1:20" s="3" customFormat="1" ht="38.25" hidden="1" customHeight="1">
      <c r="A1204" s="16" t="s">
        <v>38</v>
      </c>
      <c r="B1204" s="49">
        <v>793</v>
      </c>
      <c r="C1204" s="15" t="s">
        <v>173</v>
      </c>
      <c r="D1204" s="15" t="s">
        <v>173</v>
      </c>
      <c r="E1204" s="15" t="s">
        <v>511</v>
      </c>
      <c r="F1204" s="15" t="s">
        <v>39</v>
      </c>
      <c r="G1204" s="74"/>
      <c r="H1204" s="8">
        <v>0</v>
      </c>
      <c r="I1204" s="8">
        <v>0</v>
      </c>
      <c r="J1204" s="210"/>
      <c r="K1204" s="231"/>
      <c r="L1204" s="231"/>
      <c r="M1204" s="231"/>
      <c r="N1204" s="231"/>
      <c r="O1204" s="231"/>
      <c r="P1204" s="231"/>
      <c r="Q1204" s="231"/>
      <c r="R1204" s="231"/>
    </row>
    <row r="1205" spans="1:20" ht="85.5" customHeight="1">
      <c r="A1205" s="37" t="s">
        <v>826</v>
      </c>
      <c r="B1205" s="49">
        <v>793</v>
      </c>
      <c r="C1205" s="15" t="s">
        <v>173</v>
      </c>
      <c r="D1205" s="15" t="s">
        <v>173</v>
      </c>
      <c r="E1205" s="15" t="s">
        <v>722</v>
      </c>
      <c r="F1205" s="15"/>
      <c r="G1205" s="74">
        <f>G1206</f>
        <v>675000</v>
      </c>
      <c r="H1205" s="8">
        <v>0</v>
      </c>
      <c r="I1205" s="8">
        <v>0</v>
      </c>
      <c r="J1205" s="210"/>
      <c r="K1205" s="218"/>
      <c r="L1205" s="218"/>
      <c r="M1205" s="218"/>
      <c r="N1205" s="218"/>
      <c r="O1205" s="218"/>
      <c r="P1205" s="218"/>
      <c r="Q1205" s="218"/>
      <c r="R1205" s="218"/>
      <c r="S1205" s="1"/>
      <c r="T1205" s="1"/>
    </row>
    <row r="1206" spans="1:20" ht="21" customHeight="1">
      <c r="A1206" s="86" t="s">
        <v>156</v>
      </c>
      <c r="B1206" s="49">
        <v>793</v>
      </c>
      <c r="C1206" s="15" t="s">
        <v>173</v>
      </c>
      <c r="D1206" s="15" t="s">
        <v>173</v>
      </c>
      <c r="E1206" s="15" t="s">
        <v>722</v>
      </c>
      <c r="F1206" s="15" t="s">
        <v>157</v>
      </c>
      <c r="G1206" s="74">
        <f>G1207</f>
        <v>675000</v>
      </c>
      <c r="H1206" s="8">
        <v>0</v>
      </c>
      <c r="I1206" s="8">
        <v>0</v>
      </c>
      <c r="J1206" s="210"/>
      <c r="K1206" s="218"/>
      <c r="L1206" s="218"/>
      <c r="M1206" s="218"/>
      <c r="N1206" s="218"/>
      <c r="O1206" s="218"/>
      <c r="P1206" s="218"/>
      <c r="Q1206" s="218"/>
      <c r="R1206" s="218"/>
      <c r="S1206" s="1"/>
      <c r="T1206" s="1"/>
    </row>
    <row r="1207" spans="1:20" ht="20.25" customHeight="1">
      <c r="A1207" s="86" t="s">
        <v>178</v>
      </c>
      <c r="B1207" s="49">
        <v>793</v>
      </c>
      <c r="C1207" s="15" t="s">
        <v>173</v>
      </c>
      <c r="D1207" s="15" t="s">
        <v>173</v>
      </c>
      <c r="E1207" s="15" t="s">
        <v>722</v>
      </c>
      <c r="F1207" s="15" t="s">
        <v>179</v>
      </c>
      <c r="G1207" s="102">
        <f>'прил 5,'!G1507</f>
        <v>675000</v>
      </c>
      <c r="H1207" s="8">
        <v>0</v>
      </c>
      <c r="I1207" s="8">
        <v>0</v>
      </c>
      <c r="J1207" s="210"/>
      <c r="K1207" s="218"/>
      <c r="L1207" s="218"/>
      <c r="M1207" s="218"/>
      <c r="N1207" s="218"/>
      <c r="O1207" s="218"/>
      <c r="P1207" s="218"/>
      <c r="Q1207" s="218"/>
      <c r="R1207" s="218"/>
      <c r="S1207" s="1"/>
      <c r="T1207" s="1"/>
    </row>
    <row r="1208" spans="1:20" ht="67.5" customHeight="1">
      <c r="A1208" s="37" t="s">
        <v>1017</v>
      </c>
      <c r="B1208" s="49">
        <v>793</v>
      </c>
      <c r="C1208" s="15" t="s">
        <v>173</v>
      </c>
      <c r="D1208" s="15" t="s">
        <v>173</v>
      </c>
      <c r="E1208" s="15" t="s">
        <v>611</v>
      </c>
      <c r="F1208" s="15"/>
      <c r="G1208" s="74">
        <f>G1209</f>
        <v>1854820</v>
      </c>
      <c r="H1208" s="8">
        <v>0</v>
      </c>
      <c r="I1208" s="8">
        <v>0</v>
      </c>
      <c r="J1208" s="210"/>
      <c r="K1208" s="218"/>
      <c r="L1208" s="218"/>
      <c r="M1208" s="218"/>
      <c r="N1208" s="218"/>
      <c r="O1208" s="218"/>
      <c r="P1208" s="218"/>
      <c r="Q1208" s="218"/>
      <c r="R1208" s="218"/>
      <c r="S1208" s="1"/>
      <c r="T1208" s="1"/>
    </row>
    <row r="1209" spans="1:20" ht="44.25" customHeight="1">
      <c r="A1209" s="86" t="s">
        <v>96</v>
      </c>
      <c r="B1209" s="49">
        <v>793</v>
      </c>
      <c r="C1209" s="15" t="s">
        <v>173</v>
      </c>
      <c r="D1209" s="15" t="s">
        <v>173</v>
      </c>
      <c r="E1209" s="15" t="s">
        <v>611</v>
      </c>
      <c r="F1209" s="15" t="s">
        <v>349</v>
      </c>
      <c r="G1209" s="74">
        <f>G1210</f>
        <v>1854820</v>
      </c>
      <c r="H1209" s="8">
        <v>0</v>
      </c>
      <c r="I1209" s="8">
        <v>0</v>
      </c>
      <c r="J1209" s="210"/>
      <c r="K1209" s="218"/>
      <c r="L1209" s="218"/>
      <c r="M1209" s="218"/>
      <c r="N1209" s="218"/>
      <c r="O1209" s="218"/>
      <c r="P1209" s="218"/>
      <c r="Q1209" s="218"/>
      <c r="R1209" s="218"/>
      <c r="S1209" s="1"/>
      <c r="T1209" s="1"/>
    </row>
    <row r="1210" spans="1:20" ht="20.25" customHeight="1">
      <c r="A1210" s="86" t="s">
        <v>350</v>
      </c>
      <c r="B1210" s="49">
        <v>793</v>
      </c>
      <c r="C1210" s="15" t="s">
        <v>173</v>
      </c>
      <c r="D1210" s="15" t="s">
        <v>173</v>
      </c>
      <c r="E1210" s="15" t="s">
        <v>611</v>
      </c>
      <c r="F1210" s="15" t="s">
        <v>351</v>
      </c>
      <c r="G1210" s="102">
        <f>1404820+450000</f>
        <v>1854820</v>
      </c>
      <c r="H1210" s="8">
        <v>0</v>
      </c>
      <c r="I1210" s="8">
        <v>0</v>
      </c>
      <c r="J1210" s="210"/>
      <c r="K1210" s="218"/>
      <c r="L1210" s="218"/>
      <c r="M1210" s="218"/>
      <c r="N1210" s="218"/>
      <c r="O1210" s="218"/>
      <c r="P1210" s="218"/>
      <c r="Q1210" s="218"/>
      <c r="R1210" s="218"/>
      <c r="S1210" s="1"/>
      <c r="T1210" s="1"/>
    </row>
    <row r="1211" spans="1:20" ht="57" customHeight="1">
      <c r="A1211" s="37" t="s">
        <v>879</v>
      </c>
      <c r="B1211" s="49">
        <v>795</v>
      </c>
      <c r="C1211" s="15" t="s">
        <v>173</v>
      </c>
      <c r="D1211" s="15" t="s">
        <v>173</v>
      </c>
      <c r="E1211" s="15" t="s">
        <v>878</v>
      </c>
      <c r="F1211" s="15"/>
      <c r="G1211" s="102">
        <f>G1212</f>
        <v>0</v>
      </c>
      <c r="H1211" s="102">
        <f t="shared" ref="H1211:I1211" si="346">H1212</f>
        <v>0</v>
      </c>
      <c r="I1211" s="102">
        <f t="shared" si="346"/>
        <v>0</v>
      </c>
      <c r="J1211" s="1"/>
    </row>
    <row r="1212" spans="1:20" ht="27" customHeight="1">
      <c r="A1212" s="86" t="s">
        <v>63</v>
      </c>
      <c r="B1212" s="49">
        <v>795</v>
      </c>
      <c r="C1212" s="15" t="s">
        <v>173</v>
      </c>
      <c r="D1212" s="15" t="s">
        <v>173</v>
      </c>
      <c r="E1212" s="15" t="s">
        <v>878</v>
      </c>
      <c r="F1212" s="15" t="s">
        <v>64</v>
      </c>
      <c r="G1212" s="102">
        <f>G1213</f>
        <v>0</v>
      </c>
      <c r="H1212" s="8">
        <f>H1213</f>
        <v>0</v>
      </c>
      <c r="I1212" s="8">
        <f>I1213</f>
        <v>0</v>
      </c>
      <c r="J1212" s="1"/>
    </row>
    <row r="1213" spans="1:20" ht="18.75" customHeight="1">
      <c r="A1213" s="86" t="s">
        <v>180</v>
      </c>
      <c r="B1213" s="49">
        <v>795</v>
      </c>
      <c r="C1213" s="15" t="s">
        <v>173</v>
      </c>
      <c r="D1213" s="15" t="s">
        <v>173</v>
      </c>
      <c r="E1213" s="15" t="s">
        <v>878</v>
      </c>
      <c r="F1213" s="15" t="s">
        <v>181</v>
      </c>
      <c r="G1213" s="74"/>
      <c r="H1213" s="74">
        <v>0</v>
      </c>
      <c r="I1213" s="74">
        <v>0</v>
      </c>
      <c r="J1213" s="1"/>
    </row>
    <row r="1214" spans="1:20" ht="34.5" customHeight="1">
      <c r="A1214" s="16" t="s">
        <v>898</v>
      </c>
      <c r="B1214" s="14">
        <v>793</v>
      </c>
      <c r="C1214" s="15" t="s">
        <v>173</v>
      </c>
      <c r="D1214" s="15" t="s">
        <v>28</v>
      </c>
      <c r="E1214" s="15" t="s">
        <v>899</v>
      </c>
      <c r="F1214" s="15"/>
      <c r="G1214" s="74">
        <f t="shared" ref="G1214:I1215" si="347">G1215</f>
        <v>2150000</v>
      </c>
      <c r="H1214" s="74">
        <f t="shared" si="347"/>
        <v>0</v>
      </c>
      <c r="I1214" s="74">
        <f t="shared" si="347"/>
        <v>0</v>
      </c>
      <c r="J1214" s="1"/>
      <c r="P1214" s="1"/>
      <c r="Q1214" s="1"/>
      <c r="R1214" s="1"/>
      <c r="S1214" s="1"/>
      <c r="T1214" s="1"/>
    </row>
    <row r="1215" spans="1:20" ht="34.5" customHeight="1">
      <c r="A1215" s="16" t="s">
        <v>36</v>
      </c>
      <c r="B1215" s="14">
        <v>793</v>
      </c>
      <c r="C1215" s="15" t="s">
        <v>173</v>
      </c>
      <c r="D1215" s="15" t="s">
        <v>28</v>
      </c>
      <c r="E1215" s="15" t="s">
        <v>899</v>
      </c>
      <c r="F1215" s="15" t="s">
        <v>37</v>
      </c>
      <c r="G1215" s="74">
        <f t="shared" si="347"/>
        <v>2150000</v>
      </c>
      <c r="H1215" s="74">
        <f t="shared" si="347"/>
        <v>0</v>
      </c>
      <c r="I1215" s="74">
        <f t="shared" si="347"/>
        <v>0</v>
      </c>
      <c r="J1215" s="1"/>
      <c r="P1215" s="1"/>
      <c r="Q1215" s="1"/>
      <c r="R1215" s="1"/>
      <c r="S1215" s="1"/>
      <c r="T1215" s="1"/>
    </row>
    <row r="1216" spans="1:20" ht="34.5" customHeight="1">
      <c r="A1216" s="16" t="s">
        <v>38</v>
      </c>
      <c r="B1216" s="14">
        <v>793</v>
      </c>
      <c r="C1216" s="15" t="s">
        <v>173</v>
      </c>
      <c r="D1216" s="15" t="s">
        <v>28</v>
      </c>
      <c r="E1216" s="15" t="s">
        <v>899</v>
      </c>
      <c r="F1216" s="15" t="s">
        <v>39</v>
      </c>
      <c r="G1216" s="74">
        <f>'прил 5,'!G1450</f>
        <v>2150000</v>
      </c>
      <c r="H1216" s="74">
        <v>0</v>
      </c>
      <c r="I1216" s="74">
        <v>0</v>
      </c>
      <c r="J1216" s="1"/>
      <c r="P1216" s="1"/>
      <c r="Q1216" s="1"/>
      <c r="R1216" s="1"/>
      <c r="S1216" s="1"/>
      <c r="T1216" s="1"/>
    </row>
    <row r="1217" spans="1:20" s="274" customFormat="1" ht="31.5" customHeight="1">
      <c r="A1217" s="34" t="s">
        <v>487</v>
      </c>
      <c r="B1217" s="36" t="s">
        <v>94</v>
      </c>
      <c r="C1217" s="36" t="s">
        <v>69</v>
      </c>
      <c r="D1217" s="36" t="s">
        <v>19</v>
      </c>
      <c r="E1217" s="36" t="s">
        <v>287</v>
      </c>
      <c r="F1217" s="79"/>
      <c r="G1217" s="75">
        <f>G1218+G1221+G1224+G1227+G1233+G1230</f>
        <v>31098173.369999997</v>
      </c>
      <c r="H1217" s="75">
        <f>H1218+H1221+H1224+H1227+H1233+H1230</f>
        <v>7260019.1399999997</v>
      </c>
      <c r="I1217" s="75">
        <f>I1218+I1221+I1224+I1227+I1233+I1230</f>
        <v>33260683.240000002</v>
      </c>
      <c r="J1217" s="271" t="s">
        <v>467</v>
      </c>
      <c r="P1217" s="207"/>
      <c r="Q1217" s="271"/>
      <c r="R1217" s="271"/>
      <c r="S1217" s="271"/>
      <c r="T1217" s="271"/>
    </row>
    <row r="1218" spans="1:20" s="43" customFormat="1">
      <c r="A1218" s="16" t="s">
        <v>147</v>
      </c>
      <c r="B1218" s="15" t="s">
        <v>94</v>
      </c>
      <c r="C1218" s="15" t="s">
        <v>69</v>
      </c>
      <c r="D1218" s="15" t="s">
        <v>19</v>
      </c>
      <c r="E1218" s="15" t="s">
        <v>291</v>
      </c>
      <c r="F1218" s="39"/>
      <c r="G1218" s="102">
        <f t="shared" ref="G1218:I1219" si="348">G1219</f>
        <v>526224</v>
      </c>
      <c r="H1218" s="102">
        <f t="shared" si="348"/>
        <v>527669</v>
      </c>
      <c r="I1218" s="102">
        <f t="shared" si="348"/>
        <v>529129</v>
      </c>
      <c r="J1218" s="126" t="s">
        <v>491</v>
      </c>
      <c r="P1218" s="126"/>
      <c r="Q1218" s="126"/>
      <c r="R1218" s="126"/>
      <c r="S1218" s="126"/>
      <c r="T1218" s="126"/>
    </row>
    <row r="1219" spans="1:20" s="43" customFormat="1">
      <c r="A1219" s="16" t="s">
        <v>148</v>
      </c>
      <c r="B1219" s="15" t="s">
        <v>94</v>
      </c>
      <c r="C1219" s="15" t="s">
        <v>69</v>
      </c>
      <c r="D1219" s="15" t="s">
        <v>19</v>
      </c>
      <c r="E1219" s="15" t="s">
        <v>291</v>
      </c>
      <c r="F1219" s="15" t="s">
        <v>149</v>
      </c>
      <c r="G1219" s="102">
        <f t="shared" si="348"/>
        <v>526224</v>
      </c>
      <c r="H1219" s="102">
        <f t="shared" si="348"/>
        <v>527669</v>
      </c>
      <c r="I1219" s="102">
        <f t="shared" si="348"/>
        <v>529129</v>
      </c>
      <c r="J1219" s="126" t="s">
        <v>492</v>
      </c>
      <c r="P1219" s="126"/>
      <c r="Q1219" s="126"/>
      <c r="R1219" s="126"/>
      <c r="S1219" s="126"/>
      <c r="T1219" s="126"/>
    </row>
    <row r="1220" spans="1:20" s="43" customFormat="1">
      <c r="A1220" s="16" t="s">
        <v>355</v>
      </c>
      <c r="B1220" s="15" t="s">
        <v>94</v>
      </c>
      <c r="C1220" s="15" t="s">
        <v>69</v>
      </c>
      <c r="D1220" s="15" t="s">
        <v>19</v>
      </c>
      <c r="E1220" s="15" t="s">
        <v>291</v>
      </c>
      <c r="F1220" s="15" t="s">
        <v>356</v>
      </c>
      <c r="G1220" s="102">
        <f>'прил 5,'!G930+'прил 5,'!G1553+'прил 5,'!G1016</f>
        <v>526224</v>
      </c>
      <c r="H1220" s="102">
        <f>'прил 5,'!H930+'прил 5,'!H1553+'прил 5,'!H1016</f>
        <v>527669</v>
      </c>
      <c r="I1220" s="102">
        <f>'прил 5,'!I930+'прил 5,'!I1553+'прил 5,'!I1016</f>
        <v>529129</v>
      </c>
      <c r="J1220" s="126" t="s">
        <v>493</v>
      </c>
      <c r="P1220" s="126"/>
      <c r="Q1220" s="126"/>
      <c r="R1220" s="126"/>
      <c r="S1220" s="126"/>
      <c r="T1220" s="126"/>
    </row>
    <row r="1221" spans="1:20" s="28" customFormat="1" ht="54" hidden="1" customHeight="1">
      <c r="A1221" s="16" t="s">
        <v>357</v>
      </c>
      <c r="B1221" s="14">
        <v>793</v>
      </c>
      <c r="C1221" s="15" t="s">
        <v>69</v>
      </c>
      <c r="D1221" s="15" t="s">
        <v>70</v>
      </c>
      <c r="E1221" s="15" t="s">
        <v>376</v>
      </c>
      <c r="F1221" s="39"/>
      <c r="G1221" s="102">
        <f t="shared" ref="G1221:I1222" si="349">G1222</f>
        <v>0</v>
      </c>
      <c r="H1221" s="102">
        <f t="shared" si="349"/>
        <v>0</v>
      </c>
      <c r="I1221" s="102">
        <f t="shared" si="349"/>
        <v>0</v>
      </c>
      <c r="J1221" s="126" t="s">
        <v>494</v>
      </c>
      <c r="P1221" s="126"/>
      <c r="Q1221" s="126"/>
      <c r="R1221" s="126"/>
      <c r="S1221" s="126"/>
      <c r="T1221" s="126"/>
    </row>
    <row r="1222" spans="1:20" s="28" customFormat="1" ht="27" hidden="1" customHeight="1">
      <c r="A1222" s="16" t="s">
        <v>63</v>
      </c>
      <c r="B1222" s="14">
        <v>793</v>
      </c>
      <c r="C1222" s="15" t="s">
        <v>69</v>
      </c>
      <c r="D1222" s="15" t="s">
        <v>70</v>
      </c>
      <c r="E1222" s="15" t="s">
        <v>376</v>
      </c>
      <c r="F1222" s="15" t="s">
        <v>64</v>
      </c>
      <c r="G1222" s="102">
        <f t="shared" si="349"/>
        <v>0</v>
      </c>
      <c r="H1222" s="102">
        <f t="shared" si="349"/>
        <v>0</v>
      </c>
      <c r="I1222" s="102">
        <f t="shared" si="349"/>
        <v>0</v>
      </c>
      <c r="J1222" s="126">
        <v>10872600</v>
      </c>
      <c r="P1222" s="126"/>
      <c r="Q1222" s="126"/>
      <c r="R1222" s="126"/>
      <c r="S1222" s="126"/>
      <c r="T1222" s="126"/>
    </row>
    <row r="1223" spans="1:20" ht="38.25" hidden="1">
      <c r="A1223" s="16" t="s">
        <v>341</v>
      </c>
      <c r="B1223" s="14">
        <v>793</v>
      </c>
      <c r="C1223" s="15" t="s">
        <v>69</v>
      </c>
      <c r="D1223" s="15" t="s">
        <v>70</v>
      </c>
      <c r="E1223" s="15" t="s">
        <v>376</v>
      </c>
      <c r="F1223" s="15" t="s">
        <v>342</v>
      </c>
      <c r="G1223" s="102">
        <f>'прил 5,'!G1576</f>
        <v>0</v>
      </c>
      <c r="H1223" s="102">
        <f>'прил 5,'!H1576</f>
        <v>0</v>
      </c>
      <c r="I1223" s="102">
        <f>'прил 5,'!I1576</f>
        <v>0</v>
      </c>
      <c r="J1223" s="2">
        <v>200000</v>
      </c>
    </row>
    <row r="1224" spans="1:20" ht="25.5" customHeight="1">
      <c r="A1224" s="16" t="s">
        <v>664</v>
      </c>
      <c r="B1224" s="14">
        <v>793</v>
      </c>
      <c r="C1224" s="15" t="s">
        <v>69</v>
      </c>
      <c r="D1224" s="15" t="s">
        <v>70</v>
      </c>
      <c r="E1224" s="15" t="s">
        <v>687</v>
      </c>
      <c r="F1224" s="15"/>
      <c r="G1224" s="102">
        <f t="shared" ref="G1224:I1225" si="350">G1225</f>
        <v>280789</v>
      </c>
      <c r="H1224" s="102">
        <f t="shared" si="350"/>
        <v>307174</v>
      </c>
      <c r="I1224" s="102">
        <f t="shared" si="350"/>
        <v>335221</v>
      </c>
      <c r="J1224" s="2">
        <f>J1217+J1218+J1219+J1220+J1221+J1222</f>
        <v>16407672</v>
      </c>
    </row>
    <row r="1225" spans="1:20" ht="25.5" customHeight="1">
      <c r="A1225" s="16" t="s">
        <v>359</v>
      </c>
      <c r="B1225" s="14">
        <v>793</v>
      </c>
      <c r="C1225" s="15" t="s">
        <v>69</v>
      </c>
      <c r="D1225" s="15" t="s">
        <v>70</v>
      </c>
      <c r="E1225" s="15" t="s">
        <v>687</v>
      </c>
      <c r="F1225" s="15" t="s">
        <v>149</v>
      </c>
      <c r="G1225" s="102">
        <f t="shared" si="350"/>
        <v>280789</v>
      </c>
      <c r="H1225" s="102">
        <f t="shared" si="350"/>
        <v>307174</v>
      </c>
      <c r="I1225" s="102">
        <f t="shared" si="350"/>
        <v>335221</v>
      </c>
    </row>
    <row r="1226" spans="1:20" ht="25.5" customHeight="1">
      <c r="A1226" s="16" t="s">
        <v>673</v>
      </c>
      <c r="B1226" s="14">
        <v>793</v>
      </c>
      <c r="C1226" s="15" t="s">
        <v>69</v>
      </c>
      <c r="D1226" s="15" t="s">
        <v>70</v>
      </c>
      <c r="E1226" s="15" t="s">
        <v>687</v>
      </c>
      <c r="F1226" s="15" t="s">
        <v>672</v>
      </c>
      <c r="G1226" s="102">
        <f>'прил 5,'!G1579</f>
        <v>280789</v>
      </c>
      <c r="H1226" s="102">
        <f>'прил 5,'!H1579</f>
        <v>307174</v>
      </c>
      <c r="I1226" s="102">
        <f>'прил 5,'!I1579</f>
        <v>335221</v>
      </c>
    </row>
    <row r="1227" spans="1:20" ht="57" customHeight="1">
      <c r="A1227" s="84" t="s">
        <v>289</v>
      </c>
      <c r="B1227" s="14">
        <v>793</v>
      </c>
      <c r="C1227" s="15" t="s">
        <v>69</v>
      </c>
      <c r="D1227" s="15" t="s">
        <v>54</v>
      </c>
      <c r="E1227" s="15" t="s">
        <v>288</v>
      </c>
      <c r="F1227" s="15"/>
      <c r="G1227" s="102">
        <f>G1228</f>
        <v>5925317.3300000001</v>
      </c>
      <c r="H1227" s="102">
        <f t="shared" ref="H1227:I1227" si="351">H1228</f>
        <v>6237176.1399999997</v>
      </c>
      <c r="I1227" s="102">
        <f t="shared" si="351"/>
        <v>6237176.1399999997</v>
      </c>
    </row>
    <row r="1228" spans="1:20" ht="25.5">
      <c r="A1228" s="16" t="s">
        <v>348</v>
      </c>
      <c r="B1228" s="14">
        <v>793</v>
      </c>
      <c r="C1228" s="15" t="s">
        <v>69</v>
      </c>
      <c r="D1228" s="15" t="s">
        <v>54</v>
      </c>
      <c r="E1228" s="15" t="s">
        <v>288</v>
      </c>
      <c r="F1228" s="15" t="s">
        <v>349</v>
      </c>
      <c r="G1228" s="102">
        <f>G1229</f>
        <v>5925317.3300000001</v>
      </c>
      <c r="H1228" s="102">
        <f>H1229</f>
        <v>6237176.1399999997</v>
      </c>
      <c r="I1228" s="102">
        <f>I1229</f>
        <v>6237176.1399999997</v>
      </c>
      <c r="J1228" s="2">
        <v>78000</v>
      </c>
    </row>
    <row r="1229" spans="1:20">
      <c r="A1229" s="16" t="s">
        <v>350</v>
      </c>
      <c r="B1229" s="14">
        <v>793</v>
      </c>
      <c r="C1229" s="15" t="s">
        <v>69</v>
      </c>
      <c r="D1229" s="15" t="s">
        <v>54</v>
      </c>
      <c r="E1229" s="15" t="s">
        <v>288</v>
      </c>
      <c r="F1229" s="15" t="s">
        <v>351</v>
      </c>
      <c r="G1229" s="102">
        <f>'прил 5,'!G1599</f>
        <v>5925317.3300000001</v>
      </c>
      <c r="H1229" s="102">
        <f>'прил 5,'!H1599</f>
        <v>6237176.1399999997</v>
      </c>
      <c r="I1229" s="102">
        <f>'прил 5,'!I1599</f>
        <v>6237176.1399999997</v>
      </c>
      <c r="J1229" s="2">
        <v>390000</v>
      </c>
    </row>
    <row r="1230" spans="1:20" ht="51">
      <c r="A1230" s="84" t="s">
        <v>290</v>
      </c>
      <c r="B1230" s="14">
        <v>793</v>
      </c>
      <c r="C1230" s="15" t="s">
        <v>69</v>
      </c>
      <c r="D1230" s="15" t="s">
        <v>54</v>
      </c>
      <c r="E1230" s="15" t="s">
        <v>374</v>
      </c>
      <c r="F1230" s="15"/>
      <c r="G1230" s="102">
        <f t="shared" ref="G1230:I1231" si="352">G1231</f>
        <v>24177843.039999999</v>
      </c>
      <c r="H1230" s="102">
        <f t="shared" si="352"/>
        <v>0</v>
      </c>
      <c r="I1230" s="102">
        <f t="shared" si="352"/>
        <v>25971157.100000001</v>
      </c>
      <c r="J1230" s="2">
        <v>189200</v>
      </c>
    </row>
    <row r="1231" spans="1:20" ht="25.5">
      <c r="A1231" s="16" t="s">
        <v>348</v>
      </c>
      <c r="B1231" s="14">
        <v>793</v>
      </c>
      <c r="C1231" s="15" t="s">
        <v>69</v>
      </c>
      <c r="D1231" s="15" t="s">
        <v>54</v>
      </c>
      <c r="E1231" s="15" t="s">
        <v>374</v>
      </c>
      <c r="F1231" s="15" t="s">
        <v>349</v>
      </c>
      <c r="G1231" s="102">
        <f t="shared" si="352"/>
        <v>24177843.039999999</v>
      </c>
      <c r="H1231" s="102">
        <f t="shared" si="352"/>
        <v>0</v>
      </c>
      <c r="I1231" s="102">
        <f t="shared" si="352"/>
        <v>25971157.100000001</v>
      </c>
      <c r="J1231" s="2">
        <v>270072</v>
      </c>
    </row>
    <row r="1232" spans="1:20">
      <c r="A1232" s="16" t="s">
        <v>350</v>
      </c>
      <c r="B1232" s="14">
        <v>793</v>
      </c>
      <c r="C1232" s="15" t="s">
        <v>69</v>
      </c>
      <c r="D1232" s="15" t="s">
        <v>54</v>
      </c>
      <c r="E1232" s="15" t="s">
        <v>374</v>
      </c>
      <c r="F1232" s="15" t="s">
        <v>351</v>
      </c>
      <c r="G1232" s="102">
        <f>'прил 5,'!G1602</f>
        <v>24177843.039999999</v>
      </c>
      <c r="H1232" s="102">
        <f>'прил 5,'!H1602</f>
        <v>0</v>
      </c>
      <c r="I1232" s="102">
        <f>'прил 5,'!I1602</f>
        <v>25971157.100000001</v>
      </c>
      <c r="J1232" s="2">
        <v>4607800</v>
      </c>
    </row>
    <row r="1233" spans="1:20" s="18" customFormat="1" ht="25.5">
      <c r="A1233" s="16" t="s">
        <v>360</v>
      </c>
      <c r="B1233" s="14">
        <v>793</v>
      </c>
      <c r="C1233" s="15" t="s">
        <v>69</v>
      </c>
      <c r="D1233" s="15" t="s">
        <v>54</v>
      </c>
      <c r="E1233" s="15" t="s">
        <v>292</v>
      </c>
      <c r="F1233" s="15"/>
      <c r="G1233" s="102">
        <f t="shared" ref="G1233:I1234" si="353">G1234</f>
        <v>188000</v>
      </c>
      <c r="H1233" s="102">
        <f t="shared" si="353"/>
        <v>188000</v>
      </c>
      <c r="I1233" s="102">
        <f t="shared" si="353"/>
        <v>188000</v>
      </c>
      <c r="J1233" s="17">
        <v>10872600</v>
      </c>
      <c r="P1233" s="17"/>
      <c r="Q1233" s="17"/>
      <c r="R1233" s="17"/>
      <c r="S1233" s="17"/>
      <c r="T1233" s="17"/>
    </row>
    <row r="1234" spans="1:20" s="18" customFormat="1" ht="25.5">
      <c r="A1234" s="16" t="s">
        <v>358</v>
      </c>
      <c r="B1234" s="14">
        <v>793</v>
      </c>
      <c r="C1234" s="15" t="s">
        <v>69</v>
      </c>
      <c r="D1234" s="15" t="s">
        <v>54</v>
      </c>
      <c r="E1234" s="15" t="s">
        <v>292</v>
      </c>
      <c r="F1234" s="15" t="s">
        <v>149</v>
      </c>
      <c r="G1234" s="102">
        <f t="shared" si="353"/>
        <v>188000</v>
      </c>
      <c r="H1234" s="102">
        <f t="shared" si="353"/>
        <v>188000</v>
      </c>
      <c r="I1234" s="102">
        <f t="shared" si="353"/>
        <v>188000</v>
      </c>
      <c r="J1234" s="17">
        <v>200000</v>
      </c>
      <c r="P1234" s="17"/>
      <c r="Q1234" s="17"/>
      <c r="R1234" s="17"/>
      <c r="S1234" s="17"/>
      <c r="T1234" s="17"/>
    </row>
    <row r="1235" spans="1:20" s="18" customFormat="1">
      <c r="A1235" s="16" t="s">
        <v>355</v>
      </c>
      <c r="B1235" s="14">
        <v>793</v>
      </c>
      <c r="C1235" s="15" t="s">
        <v>69</v>
      </c>
      <c r="D1235" s="15" t="s">
        <v>54</v>
      </c>
      <c r="E1235" s="15" t="s">
        <v>292</v>
      </c>
      <c r="F1235" s="15" t="s">
        <v>356</v>
      </c>
      <c r="G1235" s="102">
        <f>'прил 5,'!G1605</f>
        <v>188000</v>
      </c>
      <c r="H1235" s="102">
        <f>'прил 5,'!H1605</f>
        <v>188000</v>
      </c>
      <c r="I1235" s="102">
        <f>'прил 5,'!I1605</f>
        <v>188000</v>
      </c>
      <c r="J1235" s="17">
        <f>SUM(J1228:J1234)</f>
        <v>16607672</v>
      </c>
      <c r="P1235" s="17"/>
      <c r="Q1235" s="17"/>
      <c r="R1235" s="17"/>
      <c r="S1235" s="17"/>
      <c r="T1235" s="17"/>
    </row>
    <row r="1236" spans="1:20" s="22" customFormat="1" ht="47.25" customHeight="1">
      <c r="A1236" s="34" t="s">
        <v>460</v>
      </c>
      <c r="B1236" s="35">
        <v>793</v>
      </c>
      <c r="C1236" s="36" t="s">
        <v>54</v>
      </c>
      <c r="D1236" s="36" t="s">
        <v>123</v>
      </c>
      <c r="E1236" s="36" t="s">
        <v>459</v>
      </c>
      <c r="F1236" s="36"/>
      <c r="G1236" s="75">
        <f>G1243+G1246</f>
        <v>63000</v>
      </c>
      <c r="H1236" s="75">
        <f t="shared" ref="H1236:I1236" si="354">H1243</f>
        <v>63000</v>
      </c>
      <c r="I1236" s="75">
        <f t="shared" si="354"/>
        <v>63000</v>
      </c>
      <c r="J1236" s="21">
        <v>343551</v>
      </c>
      <c r="P1236" s="21"/>
      <c r="Q1236" s="21"/>
      <c r="R1236" s="21"/>
      <c r="S1236" s="21"/>
      <c r="T1236" s="21"/>
    </row>
    <row r="1237" spans="1:20" ht="91.5" hidden="1" customHeight="1">
      <c r="A1237" s="16" t="s">
        <v>613</v>
      </c>
      <c r="B1237" s="15" t="s">
        <v>94</v>
      </c>
      <c r="C1237" s="15" t="s">
        <v>26</v>
      </c>
      <c r="D1237" s="15" t="s">
        <v>70</v>
      </c>
      <c r="E1237" s="15" t="s">
        <v>612</v>
      </c>
      <c r="F1237" s="15"/>
      <c r="G1237" s="74">
        <f>G1238</f>
        <v>0</v>
      </c>
      <c r="H1237" s="74">
        <f t="shared" ref="H1237:I1238" si="355">H1238</f>
        <v>0</v>
      </c>
      <c r="I1237" s="74">
        <f t="shared" si="355"/>
        <v>0</v>
      </c>
      <c r="J1237" s="1"/>
    </row>
    <row r="1238" spans="1:20" ht="31.5" hidden="1" customHeight="1">
      <c r="A1238" s="16" t="s">
        <v>30</v>
      </c>
      <c r="B1238" s="15" t="s">
        <v>94</v>
      </c>
      <c r="C1238" s="15" t="s">
        <v>26</v>
      </c>
      <c r="D1238" s="15" t="s">
        <v>70</v>
      </c>
      <c r="E1238" s="15" t="s">
        <v>612</v>
      </c>
      <c r="F1238" s="15" t="s">
        <v>31</v>
      </c>
      <c r="G1238" s="74">
        <f>G1239</f>
        <v>0</v>
      </c>
      <c r="H1238" s="74">
        <f t="shared" si="355"/>
        <v>0</v>
      </c>
      <c r="I1238" s="74">
        <f t="shared" si="355"/>
        <v>0</v>
      </c>
      <c r="J1238" s="1"/>
    </row>
    <row r="1239" spans="1:20" ht="17.25" hidden="1" customHeight="1">
      <c r="A1239" s="16" t="s">
        <v>32</v>
      </c>
      <c r="B1239" s="15" t="s">
        <v>94</v>
      </c>
      <c r="C1239" s="15" t="s">
        <v>26</v>
      </c>
      <c r="D1239" s="15" t="s">
        <v>70</v>
      </c>
      <c r="E1239" s="15" t="s">
        <v>612</v>
      </c>
      <c r="F1239" s="15" t="s">
        <v>33</v>
      </c>
      <c r="G1239" s="74">
        <f>'прил 5,'!G793</f>
        <v>0</v>
      </c>
      <c r="H1239" s="118"/>
      <c r="I1239" s="118"/>
      <c r="J1239" s="1"/>
    </row>
    <row r="1240" spans="1:20" s="18" customFormat="1" ht="52.5" hidden="1" customHeight="1">
      <c r="A1240" s="16" t="s">
        <v>745</v>
      </c>
      <c r="B1240" s="15" t="s">
        <v>94</v>
      </c>
      <c r="C1240" s="15" t="s">
        <v>26</v>
      </c>
      <c r="D1240" s="15" t="s">
        <v>28</v>
      </c>
      <c r="E1240" s="15" t="s">
        <v>746</v>
      </c>
      <c r="F1240" s="15"/>
      <c r="G1240" s="74">
        <f>G1241</f>
        <v>0</v>
      </c>
      <c r="H1240" s="74">
        <f t="shared" ref="H1240:I1241" si="356">H1241</f>
        <v>0</v>
      </c>
      <c r="I1240" s="74">
        <f t="shared" si="356"/>
        <v>0</v>
      </c>
      <c r="P1240" s="17"/>
      <c r="Q1240" s="17"/>
      <c r="R1240" s="17"/>
      <c r="S1240" s="17"/>
      <c r="T1240" s="17"/>
    </row>
    <row r="1241" spans="1:20" s="18" customFormat="1" ht="25.5" hidden="1">
      <c r="A1241" s="16" t="s">
        <v>96</v>
      </c>
      <c r="B1241" s="15" t="s">
        <v>94</v>
      </c>
      <c r="C1241" s="15" t="s">
        <v>26</v>
      </c>
      <c r="D1241" s="15" t="s">
        <v>28</v>
      </c>
      <c r="E1241" s="15" t="s">
        <v>746</v>
      </c>
      <c r="F1241" s="15" t="s">
        <v>349</v>
      </c>
      <c r="G1241" s="74">
        <f>G1242</f>
        <v>0</v>
      </c>
      <c r="H1241" s="74">
        <f t="shared" si="356"/>
        <v>0</v>
      </c>
      <c r="I1241" s="74">
        <f t="shared" si="356"/>
        <v>0</v>
      </c>
      <c r="P1241" s="17"/>
      <c r="Q1241" s="17"/>
      <c r="R1241" s="17"/>
      <c r="S1241" s="17"/>
      <c r="T1241" s="17"/>
    </row>
    <row r="1242" spans="1:20" s="18" customFormat="1" ht="105" hidden="1" customHeight="1">
      <c r="A1242" s="50" t="s">
        <v>421</v>
      </c>
      <c r="B1242" s="15" t="s">
        <v>94</v>
      </c>
      <c r="C1242" s="15" t="s">
        <v>26</v>
      </c>
      <c r="D1242" s="15" t="s">
        <v>28</v>
      </c>
      <c r="E1242" s="15" t="s">
        <v>746</v>
      </c>
      <c r="F1242" s="15" t="s">
        <v>420</v>
      </c>
      <c r="G1242" s="74">
        <f>'прил 5,'!G672</f>
        <v>0</v>
      </c>
      <c r="H1242" s="74">
        <v>0</v>
      </c>
      <c r="I1242" s="74">
        <v>0</v>
      </c>
      <c r="P1242" s="17"/>
      <c r="Q1242" s="17"/>
      <c r="R1242" s="17"/>
      <c r="S1242" s="17"/>
      <c r="T1242" s="17"/>
    </row>
    <row r="1243" spans="1:20" ht="33.75" customHeight="1">
      <c r="A1243" s="16" t="s">
        <v>458</v>
      </c>
      <c r="B1243" s="14">
        <v>793</v>
      </c>
      <c r="C1243" s="15" t="s">
        <v>54</v>
      </c>
      <c r="D1243" s="15" t="s">
        <v>123</v>
      </c>
      <c r="E1243" s="15" t="s">
        <v>456</v>
      </c>
      <c r="F1243" s="15"/>
      <c r="G1243" s="74">
        <f>G1244</f>
        <v>22000</v>
      </c>
      <c r="H1243" s="74">
        <f t="shared" ref="H1243:I1243" si="357">H1244</f>
        <v>63000</v>
      </c>
      <c r="I1243" s="74">
        <f t="shared" si="357"/>
        <v>63000</v>
      </c>
      <c r="J1243" s="2">
        <v>63000</v>
      </c>
    </row>
    <row r="1244" spans="1:20" ht="41.25" customHeight="1">
      <c r="A1244" s="16" t="s">
        <v>457</v>
      </c>
      <c r="B1244" s="14">
        <v>793</v>
      </c>
      <c r="C1244" s="15" t="s">
        <v>54</v>
      </c>
      <c r="D1244" s="15" t="s">
        <v>123</v>
      </c>
      <c r="E1244" s="15" t="s">
        <v>456</v>
      </c>
      <c r="F1244" s="15" t="s">
        <v>37</v>
      </c>
      <c r="G1244" s="74">
        <f>G1245</f>
        <v>22000</v>
      </c>
      <c r="H1244" s="74">
        <f t="shared" ref="H1244:I1244" si="358">H1245</f>
        <v>63000</v>
      </c>
      <c r="I1244" s="74">
        <f t="shared" si="358"/>
        <v>63000</v>
      </c>
      <c r="J1244" s="2">
        <f>SUM(J1236:J1243)</f>
        <v>406551</v>
      </c>
    </row>
    <row r="1245" spans="1:20" ht="30.75" customHeight="1">
      <c r="A1245" s="16" t="s">
        <v>38</v>
      </c>
      <c r="B1245" s="14">
        <v>793</v>
      </c>
      <c r="C1245" s="15" t="s">
        <v>54</v>
      </c>
      <c r="D1245" s="15" t="s">
        <v>123</v>
      </c>
      <c r="E1245" s="15" t="s">
        <v>456</v>
      </c>
      <c r="F1245" s="15" t="s">
        <v>39</v>
      </c>
      <c r="G1245" s="74">
        <f>'прил 5,'!G1312</f>
        <v>22000</v>
      </c>
      <c r="H1245" s="74">
        <f>'прил 5,'!H1312+'прил 5,'!H916</f>
        <v>63000</v>
      </c>
      <c r="I1245" s="74">
        <f>'прил 5,'!I1312+'прил 5,'!I916</f>
        <v>63000</v>
      </c>
    </row>
    <row r="1246" spans="1:20" ht="30.75" customHeight="1">
      <c r="A1246" s="16" t="s">
        <v>30</v>
      </c>
      <c r="B1246" s="14">
        <v>774</v>
      </c>
      <c r="C1246" s="15" t="s">
        <v>26</v>
      </c>
      <c r="D1246" s="15" t="s">
        <v>70</v>
      </c>
      <c r="E1246" s="15" t="s">
        <v>1045</v>
      </c>
      <c r="F1246" s="15" t="s">
        <v>31</v>
      </c>
      <c r="G1246" s="74">
        <f>G1247</f>
        <v>41000</v>
      </c>
      <c r="H1246" s="74"/>
      <c r="I1246" s="74"/>
      <c r="J1246" s="1"/>
    </row>
    <row r="1247" spans="1:20" ht="30.75" customHeight="1">
      <c r="A1247" s="16" t="s">
        <v>32</v>
      </c>
      <c r="B1247" s="14">
        <v>774</v>
      </c>
      <c r="C1247" s="15" t="s">
        <v>26</v>
      </c>
      <c r="D1247" s="15" t="s">
        <v>70</v>
      </c>
      <c r="E1247" s="15" t="s">
        <v>1045</v>
      </c>
      <c r="F1247" s="15" t="s">
        <v>33</v>
      </c>
      <c r="G1247" s="74">
        <f>'прил 5,'!G838</f>
        <v>41000</v>
      </c>
      <c r="H1247" s="74"/>
      <c r="I1247" s="74"/>
      <c r="J1247" s="1"/>
    </row>
    <row r="1248" spans="1:20" s="22" customFormat="1" ht="36" customHeight="1">
      <c r="A1248" s="34" t="s">
        <v>843</v>
      </c>
      <c r="B1248" s="35">
        <v>793</v>
      </c>
      <c r="C1248" s="36" t="s">
        <v>54</v>
      </c>
      <c r="D1248" s="36" t="s">
        <v>88</v>
      </c>
      <c r="E1248" s="35" t="s">
        <v>844</v>
      </c>
      <c r="F1248" s="35"/>
      <c r="G1248" s="75">
        <f>G1249</f>
        <v>363450</v>
      </c>
      <c r="H1248" s="75">
        <f>H1249</f>
        <v>0</v>
      </c>
      <c r="I1248" s="75">
        <f>I1249</f>
        <v>0</v>
      </c>
      <c r="P1248" s="21"/>
      <c r="Q1248" s="21"/>
      <c r="R1248" s="21"/>
      <c r="S1248" s="21"/>
      <c r="T1248" s="21"/>
    </row>
    <row r="1249" spans="1:20" ht="39" customHeight="1">
      <c r="A1249" s="16" t="s">
        <v>846</v>
      </c>
      <c r="B1249" s="14">
        <v>793</v>
      </c>
      <c r="C1249" s="15" t="s">
        <v>54</v>
      </c>
      <c r="D1249" s="15" t="s">
        <v>88</v>
      </c>
      <c r="E1249" s="14" t="s">
        <v>845</v>
      </c>
      <c r="F1249" s="14"/>
      <c r="G1249" s="74">
        <f>G1250</f>
        <v>363450</v>
      </c>
      <c r="H1249" s="74">
        <f t="shared" ref="H1249:I1249" si="359">H1250</f>
        <v>0</v>
      </c>
      <c r="I1249" s="74">
        <f t="shared" si="359"/>
        <v>0</v>
      </c>
      <c r="J1249" s="1"/>
    </row>
    <row r="1250" spans="1:20" ht="17.25" customHeight="1">
      <c r="A1250" s="16" t="s">
        <v>324</v>
      </c>
      <c r="B1250" s="14">
        <v>793</v>
      </c>
      <c r="C1250" s="15" t="s">
        <v>54</v>
      </c>
      <c r="D1250" s="15" t="s">
        <v>88</v>
      </c>
      <c r="E1250" s="14" t="s">
        <v>845</v>
      </c>
      <c r="F1250" s="14">
        <v>200</v>
      </c>
      <c r="G1250" s="74">
        <f>G1251</f>
        <v>363450</v>
      </c>
      <c r="H1250" s="74">
        <f>H1251</f>
        <v>0</v>
      </c>
      <c r="I1250" s="74">
        <f>I1251</f>
        <v>0</v>
      </c>
      <c r="J1250" s="1"/>
    </row>
    <row r="1251" spans="1:20" ht="27.75" customHeight="1">
      <c r="A1251" s="16" t="s">
        <v>38</v>
      </c>
      <c r="B1251" s="14">
        <v>793</v>
      </c>
      <c r="C1251" s="15" t="s">
        <v>54</v>
      </c>
      <c r="D1251" s="15" t="s">
        <v>88</v>
      </c>
      <c r="E1251" s="14" t="s">
        <v>845</v>
      </c>
      <c r="F1251" s="14">
        <v>240</v>
      </c>
      <c r="G1251" s="74">
        <f>'прил 5,'!G1356</f>
        <v>363450</v>
      </c>
      <c r="H1251" s="74">
        <v>0</v>
      </c>
      <c r="I1251" s="74">
        <v>0</v>
      </c>
      <c r="J1251" s="1"/>
    </row>
    <row r="1252" spans="1:20" s="78" customFormat="1" ht="42" customHeight="1">
      <c r="A1252" s="82" t="s">
        <v>117</v>
      </c>
      <c r="B1252" s="77"/>
      <c r="C1252" s="77"/>
      <c r="D1252" s="77"/>
      <c r="E1252" s="77"/>
      <c r="F1252" s="77"/>
      <c r="G1252" s="275">
        <f>G1280+G1314+G1339+G1348+G1365+G1398+G1266+G1253+G1329</f>
        <v>96869794.660000011</v>
      </c>
      <c r="H1252" s="275">
        <f t="shared" ref="H1252:I1252" si="360">H1280+H1314+H1339+H1348+H1365+H1398+H1266+H1253+H1329</f>
        <v>76659472.420000017</v>
      </c>
      <c r="I1252" s="275">
        <f t="shared" si="360"/>
        <v>77491825.420000002</v>
      </c>
      <c r="J1252" s="129"/>
      <c r="P1252" s="129"/>
      <c r="Q1252" s="129"/>
      <c r="R1252" s="129"/>
      <c r="S1252" s="129"/>
      <c r="T1252" s="129"/>
    </row>
    <row r="1253" spans="1:20" hidden="1">
      <c r="A1253" s="34"/>
      <c r="B1253" s="35"/>
      <c r="C1253" s="36"/>
      <c r="D1253" s="36"/>
      <c r="E1253" s="36"/>
      <c r="F1253" s="36"/>
      <c r="G1253" s="12"/>
      <c r="H1253" s="12"/>
      <c r="I1253" s="12"/>
      <c r="J1253" s="1"/>
      <c r="L1253" s="2"/>
    </row>
    <row r="1254" spans="1:20" ht="40.5" hidden="1" customHeight="1">
      <c r="A1254" s="16"/>
      <c r="B1254" s="15"/>
      <c r="C1254" s="15"/>
      <c r="D1254" s="15"/>
      <c r="E1254" s="15"/>
      <c r="F1254" s="15"/>
      <c r="G1254" s="8"/>
      <c r="H1254" s="74"/>
      <c r="I1254" s="74"/>
      <c r="J1254" s="1"/>
    </row>
    <row r="1255" spans="1:20" ht="30" hidden="1" customHeight="1">
      <c r="A1255" s="16"/>
      <c r="B1255" s="15"/>
      <c r="C1255" s="15"/>
      <c r="D1255" s="15"/>
      <c r="E1255" s="15"/>
      <c r="F1255" s="15"/>
      <c r="G1255" s="8"/>
      <c r="H1255" s="74"/>
      <c r="I1255" s="74"/>
      <c r="J1255" s="1"/>
    </row>
    <row r="1256" spans="1:20" ht="91.5" hidden="1" customHeight="1">
      <c r="A1256" s="50"/>
      <c r="B1256" s="15"/>
      <c r="C1256" s="15"/>
      <c r="D1256" s="15"/>
      <c r="E1256" s="15"/>
      <c r="F1256" s="15"/>
      <c r="G1256" s="8"/>
      <c r="H1256" s="74"/>
      <c r="I1256" s="74"/>
      <c r="J1256" s="1"/>
    </row>
    <row r="1257" spans="1:20" ht="43.5" hidden="1" customHeight="1">
      <c r="A1257" s="50"/>
      <c r="B1257" s="15"/>
      <c r="C1257" s="15"/>
      <c r="D1257" s="15"/>
      <c r="E1257" s="15"/>
      <c r="F1257" s="15"/>
      <c r="G1257" s="8"/>
      <c r="H1257" s="74"/>
      <c r="I1257" s="74"/>
      <c r="J1257" s="1"/>
    </row>
    <row r="1258" spans="1:20" ht="39.75" hidden="1" customHeight="1">
      <c r="A1258" s="16"/>
      <c r="B1258" s="15"/>
      <c r="C1258" s="15"/>
      <c r="D1258" s="15"/>
      <c r="E1258" s="15"/>
      <c r="F1258" s="15"/>
      <c r="G1258" s="8"/>
      <c r="H1258" s="74"/>
      <c r="I1258" s="74"/>
      <c r="J1258" s="1"/>
    </row>
    <row r="1259" spans="1:20" ht="86.25" hidden="1" customHeight="1">
      <c r="A1259" s="50"/>
      <c r="B1259" s="15"/>
      <c r="C1259" s="15"/>
      <c r="D1259" s="15"/>
      <c r="E1259" s="15"/>
      <c r="F1259" s="15"/>
      <c r="G1259" s="8"/>
      <c r="H1259" s="74"/>
      <c r="I1259" s="74"/>
      <c r="J1259" s="1"/>
    </row>
    <row r="1260" spans="1:20" ht="48" hidden="1" customHeight="1">
      <c r="A1260" s="84"/>
      <c r="B1260" s="14"/>
      <c r="C1260" s="15"/>
      <c r="D1260" s="15"/>
      <c r="E1260" s="15"/>
      <c r="F1260" s="14"/>
      <c r="G1260" s="74"/>
      <c r="H1260" s="74"/>
      <c r="I1260" s="74"/>
      <c r="J1260" s="1"/>
    </row>
    <row r="1261" spans="1:20" hidden="1">
      <c r="A1261" s="16"/>
      <c r="B1261" s="14"/>
      <c r="C1261" s="15"/>
      <c r="D1261" s="15"/>
      <c r="E1261" s="15"/>
      <c r="F1261" s="15"/>
      <c r="G1261" s="25"/>
      <c r="H1261" s="25"/>
      <c r="I1261" s="25"/>
      <c r="J1261" s="1"/>
    </row>
    <row r="1262" spans="1:20" hidden="1">
      <c r="A1262" s="16"/>
      <c r="B1262" s="14"/>
      <c r="C1262" s="15"/>
      <c r="D1262" s="15"/>
      <c r="E1262" s="15"/>
      <c r="F1262" s="15"/>
      <c r="G1262" s="25"/>
      <c r="H1262" s="25"/>
      <c r="I1262" s="25"/>
      <c r="J1262" s="1"/>
    </row>
    <row r="1263" spans="1:20" ht="42.75" hidden="1" customHeight="1">
      <c r="A1263" s="84"/>
      <c r="B1263" s="14"/>
      <c r="C1263" s="15"/>
      <c r="D1263" s="15"/>
      <c r="E1263" s="15"/>
      <c r="F1263" s="14"/>
      <c r="G1263" s="74"/>
      <c r="H1263" s="74"/>
      <c r="I1263" s="74"/>
      <c r="J1263" s="1"/>
    </row>
    <row r="1264" spans="1:20" hidden="1">
      <c r="A1264" s="16"/>
      <c r="B1264" s="14"/>
      <c r="C1264" s="15"/>
      <c r="D1264" s="15"/>
      <c r="E1264" s="15"/>
      <c r="F1264" s="15"/>
      <c r="G1264" s="25"/>
      <c r="H1264" s="25"/>
      <c r="I1264" s="25"/>
      <c r="J1264" s="1"/>
    </row>
    <row r="1265" spans="1:20" hidden="1">
      <c r="A1265" s="16"/>
      <c r="B1265" s="14"/>
      <c r="C1265" s="15"/>
      <c r="D1265" s="15"/>
      <c r="E1265" s="15"/>
      <c r="F1265" s="15"/>
      <c r="G1265" s="25"/>
      <c r="H1265" s="25"/>
      <c r="I1265" s="25"/>
      <c r="J1265" s="1"/>
    </row>
    <row r="1266" spans="1:20" s="279" customFormat="1" ht="30.75" customHeight="1">
      <c r="A1266" s="265" t="s">
        <v>273</v>
      </c>
      <c r="B1266" s="276">
        <v>793</v>
      </c>
      <c r="C1266" s="277" t="s">
        <v>173</v>
      </c>
      <c r="D1266" s="277" t="s">
        <v>70</v>
      </c>
      <c r="E1266" s="36" t="s">
        <v>571</v>
      </c>
      <c r="F1266" s="36"/>
      <c r="G1266" s="75">
        <f>G1267</f>
        <v>1000000</v>
      </c>
      <c r="H1266" s="278">
        <v>0</v>
      </c>
      <c r="I1266" s="278">
        <v>0</v>
      </c>
      <c r="P1266" s="280"/>
      <c r="Q1266" s="280"/>
      <c r="R1266" s="280"/>
      <c r="S1266" s="280"/>
      <c r="T1266" s="280"/>
    </row>
    <row r="1267" spans="1:20" ht="30.75" customHeight="1">
      <c r="A1267" s="16" t="s">
        <v>273</v>
      </c>
      <c r="B1267" s="14">
        <v>793</v>
      </c>
      <c r="C1267" s="15" t="s">
        <v>173</v>
      </c>
      <c r="D1267" s="15" t="s">
        <v>70</v>
      </c>
      <c r="E1267" s="15" t="s">
        <v>572</v>
      </c>
      <c r="F1267" s="15"/>
      <c r="G1267" s="74">
        <f>G1270+G1272+G1268+G1278+G1275+G1277</f>
        <v>1000000</v>
      </c>
      <c r="H1267" s="74">
        <v>0</v>
      </c>
      <c r="I1267" s="74">
        <v>0</v>
      </c>
      <c r="J1267" s="1"/>
    </row>
    <row r="1268" spans="1:20" ht="30.75" hidden="1" customHeight="1">
      <c r="A1268" s="16" t="s">
        <v>36</v>
      </c>
      <c r="B1268" s="49">
        <v>795</v>
      </c>
      <c r="C1268" s="15" t="s">
        <v>173</v>
      </c>
      <c r="D1268" s="15" t="s">
        <v>28</v>
      </c>
      <c r="E1268" s="15" t="s">
        <v>572</v>
      </c>
      <c r="F1268" s="15" t="s">
        <v>37</v>
      </c>
      <c r="G1268" s="74">
        <f>G1269</f>
        <v>0</v>
      </c>
      <c r="H1268" s="74">
        <v>0</v>
      </c>
      <c r="I1268" s="74">
        <v>0</v>
      </c>
      <c r="J1268" s="1"/>
    </row>
    <row r="1269" spans="1:20" ht="30.75" hidden="1" customHeight="1">
      <c r="A1269" s="16" t="s">
        <v>38</v>
      </c>
      <c r="B1269" s="49">
        <v>795</v>
      </c>
      <c r="C1269" s="15" t="s">
        <v>173</v>
      </c>
      <c r="D1269" s="15" t="s">
        <v>28</v>
      </c>
      <c r="E1269" s="15" t="s">
        <v>572</v>
      </c>
      <c r="F1269" s="15" t="s">
        <v>39</v>
      </c>
      <c r="G1269" s="74">
        <f>'прил 5,'!G1873</f>
        <v>0</v>
      </c>
      <c r="H1269" s="74">
        <v>0</v>
      </c>
      <c r="I1269" s="74">
        <v>0</v>
      </c>
      <c r="J1269" s="1"/>
    </row>
    <row r="1270" spans="1:20" ht="23.25" hidden="1" customHeight="1">
      <c r="A1270" s="16" t="s">
        <v>148</v>
      </c>
      <c r="B1270" s="14">
        <v>793</v>
      </c>
      <c r="C1270" s="15" t="s">
        <v>70</v>
      </c>
      <c r="D1270" s="15" t="s">
        <v>123</v>
      </c>
      <c r="E1270" s="15" t="s">
        <v>572</v>
      </c>
      <c r="F1270" s="15" t="s">
        <v>149</v>
      </c>
      <c r="G1270" s="74">
        <f>G1271</f>
        <v>0</v>
      </c>
      <c r="H1270" s="74">
        <v>0</v>
      </c>
      <c r="I1270" s="74">
        <v>0</v>
      </c>
      <c r="J1270" s="1"/>
    </row>
    <row r="1271" spans="1:20" ht="30.75" hidden="1" customHeight="1">
      <c r="A1271" s="16" t="s">
        <v>150</v>
      </c>
      <c r="B1271" s="14">
        <v>793</v>
      </c>
      <c r="C1271" s="15" t="s">
        <v>70</v>
      </c>
      <c r="D1271" s="15" t="s">
        <v>123</v>
      </c>
      <c r="E1271" s="15" t="s">
        <v>572</v>
      </c>
      <c r="F1271" s="15" t="s">
        <v>151</v>
      </c>
      <c r="G1271" s="74">
        <f>'прил 5,'!G1207</f>
        <v>0</v>
      </c>
      <c r="H1271" s="74">
        <v>0</v>
      </c>
      <c r="I1271" s="74">
        <v>0</v>
      </c>
      <c r="J1271" s="1"/>
    </row>
    <row r="1272" spans="1:20" ht="21.75" hidden="1" customHeight="1">
      <c r="A1272" s="16" t="s">
        <v>156</v>
      </c>
      <c r="B1272" s="14">
        <v>793</v>
      </c>
      <c r="C1272" s="15" t="s">
        <v>173</v>
      </c>
      <c r="D1272" s="15" t="s">
        <v>70</v>
      </c>
      <c r="E1272" s="15" t="s">
        <v>572</v>
      </c>
      <c r="F1272" s="15" t="s">
        <v>157</v>
      </c>
      <c r="G1272" s="74">
        <f>G1273</f>
        <v>0</v>
      </c>
      <c r="H1272" s="74">
        <v>0</v>
      </c>
      <c r="I1272" s="74">
        <v>0</v>
      </c>
      <c r="J1272" s="1"/>
    </row>
    <row r="1273" spans="1:20" ht="22.5" hidden="1" customHeight="1">
      <c r="A1273" s="16" t="s">
        <v>178</v>
      </c>
      <c r="B1273" s="14">
        <v>793</v>
      </c>
      <c r="C1273" s="15" t="s">
        <v>173</v>
      </c>
      <c r="D1273" s="15" t="s">
        <v>70</v>
      </c>
      <c r="E1273" s="15" t="s">
        <v>572</v>
      </c>
      <c r="F1273" s="15" t="s">
        <v>179</v>
      </c>
      <c r="G1273" s="74"/>
      <c r="H1273" s="74">
        <v>0</v>
      </c>
      <c r="I1273" s="74">
        <v>0</v>
      </c>
      <c r="J1273" s="1"/>
    </row>
    <row r="1274" spans="1:20" ht="25.5" hidden="1">
      <c r="A1274" s="16" t="s">
        <v>36</v>
      </c>
      <c r="B1274" s="49">
        <v>795</v>
      </c>
      <c r="C1274" s="15" t="s">
        <v>173</v>
      </c>
      <c r="D1274" s="15" t="s">
        <v>28</v>
      </c>
      <c r="E1274" s="15" t="s">
        <v>572</v>
      </c>
      <c r="F1274" s="15" t="s">
        <v>37</v>
      </c>
      <c r="G1274" s="8">
        <f t="shared" ref="G1274:I1274" si="361">G1275</f>
        <v>0</v>
      </c>
      <c r="H1274" s="8">
        <f t="shared" si="361"/>
        <v>0</v>
      </c>
      <c r="I1274" s="8">
        <f t="shared" si="361"/>
        <v>0</v>
      </c>
      <c r="J1274" s="1"/>
    </row>
    <row r="1275" spans="1:20" ht="25.5" hidden="1">
      <c r="A1275" s="16" t="s">
        <v>38</v>
      </c>
      <c r="B1275" s="49">
        <v>795</v>
      </c>
      <c r="C1275" s="15" t="s">
        <v>173</v>
      </c>
      <c r="D1275" s="15" t="s">
        <v>28</v>
      </c>
      <c r="E1275" s="15" t="s">
        <v>572</v>
      </c>
      <c r="F1275" s="15" t="s">
        <v>39</v>
      </c>
      <c r="G1275" s="8">
        <f>'прил 5,'!G1883</f>
        <v>0</v>
      </c>
      <c r="H1275" s="8">
        <v>0</v>
      </c>
      <c r="I1275" s="8">
        <v>0</v>
      </c>
      <c r="J1275" s="1"/>
    </row>
    <row r="1276" spans="1:20" ht="25.5" hidden="1">
      <c r="A1276" s="16" t="s">
        <v>96</v>
      </c>
      <c r="B1276" s="49">
        <v>795</v>
      </c>
      <c r="C1276" s="15" t="s">
        <v>173</v>
      </c>
      <c r="D1276" s="15" t="s">
        <v>28</v>
      </c>
      <c r="E1276" s="15" t="s">
        <v>572</v>
      </c>
      <c r="F1276" s="15" t="s">
        <v>349</v>
      </c>
      <c r="G1276" s="8">
        <f t="shared" ref="G1276:I1276" si="362">G1277</f>
        <v>0</v>
      </c>
      <c r="H1276" s="8">
        <f t="shared" si="362"/>
        <v>0</v>
      </c>
      <c r="I1276" s="8">
        <f t="shared" si="362"/>
        <v>0</v>
      </c>
      <c r="J1276" s="1"/>
    </row>
    <row r="1277" spans="1:20" hidden="1">
      <c r="A1277" s="16" t="s">
        <v>350</v>
      </c>
      <c r="B1277" s="49">
        <v>795</v>
      </c>
      <c r="C1277" s="15" t="s">
        <v>173</v>
      </c>
      <c r="D1277" s="15" t="s">
        <v>28</v>
      </c>
      <c r="E1277" s="15" t="s">
        <v>572</v>
      </c>
      <c r="F1277" s="15" t="s">
        <v>351</v>
      </c>
      <c r="G1277" s="8"/>
      <c r="H1277" s="8"/>
      <c r="I1277" s="8"/>
      <c r="J1277" s="1"/>
    </row>
    <row r="1278" spans="1:20" ht="25.5">
      <c r="A1278" s="16" t="s">
        <v>30</v>
      </c>
      <c r="B1278" s="14">
        <v>757</v>
      </c>
      <c r="C1278" s="15" t="s">
        <v>44</v>
      </c>
      <c r="D1278" s="15" t="s">
        <v>19</v>
      </c>
      <c r="E1278" s="15" t="s">
        <v>572</v>
      </c>
      <c r="F1278" s="15" t="s">
        <v>31</v>
      </c>
      <c r="G1278" s="8">
        <f t="shared" ref="G1278:I1278" si="363">G1279</f>
        <v>1000000</v>
      </c>
      <c r="H1278" s="8">
        <f t="shared" si="363"/>
        <v>0</v>
      </c>
      <c r="I1278" s="8">
        <f t="shared" si="363"/>
        <v>0</v>
      </c>
      <c r="J1278" s="1"/>
    </row>
    <row r="1279" spans="1:20">
      <c r="A1279" s="16" t="s">
        <v>32</v>
      </c>
      <c r="B1279" s="14">
        <v>757</v>
      </c>
      <c r="C1279" s="15" t="s">
        <v>44</v>
      </c>
      <c r="D1279" s="15" t="s">
        <v>19</v>
      </c>
      <c r="E1279" s="15" t="s">
        <v>572</v>
      </c>
      <c r="F1279" s="15" t="s">
        <v>33</v>
      </c>
      <c r="G1279" s="8">
        <f>'прил 5,'!G230+'прил 5,'!G312+'прил 5,'!G700+'прил 5,'!G104+'прил 5,'!G807+'прил 5,'!G725</f>
        <v>1000000</v>
      </c>
      <c r="H1279" s="8">
        <v>0</v>
      </c>
      <c r="I1279" s="8">
        <v>0</v>
      </c>
      <c r="J1279" s="1"/>
    </row>
    <row r="1280" spans="1:20" s="267" customFormat="1" ht="25.5" customHeight="1">
      <c r="A1280" s="34" t="s">
        <v>318</v>
      </c>
      <c r="B1280" s="35">
        <v>793</v>
      </c>
      <c r="C1280" s="36" t="s">
        <v>19</v>
      </c>
      <c r="D1280" s="36" t="s">
        <v>28</v>
      </c>
      <c r="E1280" s="36" t="s">
        <v>240</v>
      </c>
      <c r="F1280" s="36"/>
      <c r="G1280" s="75">
        <f>G1281+G1285</f>
        <v>49838791.07</v>
      </c>
      <c r="H1280" s="75">
        <f>H1281+H1285</f>
        <v>50677498.560000002</v>
      </c>
      <c r="I1280" s="75">
        <f>I1281+I1285</f>
        <v>51327473.43</v>
      </c>
      <c r="J1280" s="266">
        <v>1816051</v>
      </c>
      <c r="P1280" s="266"/>
      <c r="Q1280" s="266"/>
      <c r="R1280" s="266"/>
      <c r="S1280" s="266"/>
      <c r="T1280" s="266"/>
    </row>
    <row r="1281" spans="1:20">
      <c r="A1281" s="16" t="s">
        <v>319</v>
      </c>
      <c r="B1281" s="14">
        <v>793</v>
      </c>
      <c r="C1281" s="15" t="s">
        <v>19</v>
      </c>
      <c r="D1281" s="15" t="s">
        <v>28</v>
      </c>
      <c r="E1281" s="15" t="s">
        <v>241</v>
      </c>
      <c r="F1281" s="15"/>
      <c r="G1281" s="74">
        <f>G1282</f>
        <v>1870740</v>
      </c>
      <c r="H1281" s="74">
        <f t="shared" ref="H1281:I1281" si="364">H1282</f>
        <v>1889447.4</v>
      </c>
      <c r="I1281" s="74">
        <f t="shared" si="364"/>
        <v>1908341.87</v>
      </c>
      <c r="J1281" s="2">
        <v>22376720</v>
      </c>
    </row>
    <row r="1282" spans="1:20" ht="25.5">
      <c r="A1282" s="16" t="s">
        <v>76</v>
      </c>
      <c r="B1282" s="14">
        <v>793</v>
      </c>
      <c r="C1282" s="15" t="s">
        <v>19</v>
      </c>
      <c r="D1282" s="15" t="s">
        <v>28</v>
      </c>
      <c r="E1282" s="15" t="s">
        <v>242</v>
      </c>
      <c r="F1282" s="15"/>
      <c r="G1282" s="74">
        <f>G1283</f>
        <v>1870740</v>
      </c>
      <c r="H1282" s="74">
        <f t="shared" ref="H1282:I1283" si="365">H1283</f>
        <v>1889447.4</v>
      </c>
      <c r="I1282" s="74">
        <f t="shared" si="365"/>
        <v>1908341.87</v>
      </c>
      <c r="J1282" s="2">
        <v>1931480</v>
      </c>
    </row>
    <row r="1283" spans="1:20" ht="51">
      <c r="A1283" s="16" t="s">
        <v>320</v>
      </c>
      <c r="B1283" s="14">
        <v>793</v>
      </c>
      <c r="C1283" s="15" t="s">
        <v>19</v>
      </c>
      <c r="D1283" s="15" t="s">
        <v>28</v>
      </c>
      <c r="E1283" s="15" t="s">
        <v>242</v>
      </c>
      <c r="F1283" s="15" t="s">
        <v>58</v>
      </c>
      <c r="G1283" s="74">
        <f>G1284</f>
        <v>1870740</v>
      </c>
      <c r="H1283" s="74">
        <f t="shared" si="365"/>
        <v>1889447.4</v>
      </c>
      <c r="I1283" s="74">
        <f t="shared" si="365"/>
        <v>1908341.87</v>
      </c>
      <c r="J1283" s="2">
        <v>3861060</v>
      </c>
    </row>
    <row r="1284" spans="1:20" ht="25.5">
      <c r="A1284" s="16" t="s">
        <v>56</v>
      </c>
      <c r="B1284" s="14">
        <v>793</v>
      </c>
      <c r="C1284" s="15" t="s">
        <v>19</v>
      </c>
      <c r="D1284" s="15" t="s">
        <v>28</v>
      </c>
      <c r="E1284" s="15" t="s">
        <v>242</v>
      </c>
      <c r="F1284" s="15" t="s">
        <v>59</v>
      </c>
      <c r="G1284" s="74">
        <f>'прил 5,'!G1050</f>
        <v>1870740</v>
      </c>
      <c r="H1284" s="74">
        <f>'прил 5,'!H1050</f>
        <v>1889447.4</v>
      </c>
      <c r="I1284" s="74">
        <f>'прил 5,'!I1050</f>
        <v>1908341.87</v>
      </c>
      <c r="J1284" s="2">
        <v>36840</v>
      </c>
    </row>
    <row r="1285" spans="1:20" s="46" customFormat="1">
      <c r="A1285" s="56" t="s">
        <v>325</v>
      </c>
      <c r="B1285" s="14">
        <v>793</v>
      </c>
      <c r="C1285" s="15" t="s">
        <v>19</v>
      </c>
      <c r="D1285" s="15" t="s">
        <v>54</v>
      </c>
      <c r="E1285" s="15" t="s">
        <v>245</v>
      </c>
      <c r="F1285" s="15"/>
      <c r="G1285" s="74">
        <f>G1286+G1308+G1293+G1303+G1298+G1311</f>
        <v>47968051.07</v>
      </c>
      <c r="H1285" s="74">
        <f>H1286+H1308+H1293+H1303+H1298</f>
        <v>48788051.160000004</v>
      </c>
      <c r="I1285" s="74">
        <f>I1286+I1308+I1293+I1303+I1298</f>
        <v>49419131.560000002</v>
      </c>
      <c r="J1285" s="127">
        <v>1772668</v>
      </c>
      <c r="P1285" s="127"/>
      <c r="Q1285" s="127"/>
      <c r="R1285" s="127"/>
      <c r="S1285" s="127"/>
      <c r="T1285" s="127"/>
    </row>
    <row r="1286" spans="1:20" s="46" customFormat="1" ht="25.5">
      <c r="A1286" s="16" t="s">
        <v>76</v>
      </c>
      <c r="B1286" s="14">
        <v>793</v>
      </c>
      <c r="C1286" s="15" t="s">
        <v>19</v>
      </c>
      <c r="D1286" s="15" t="s">
        <v>54</v>
      </c>
      <c r="E1286" s="15" t="s">
        <v>246</v>
      </c>
      <c r="F1286" s="15"/>
      <c r="G1286" s="74">
        <f>G1287+G1289+G1291</f>
        <v>41246492</v>
      </c>
      <c r="H1286" s="74">
        <f>H1287+H1289+H1291</f>
        <v>41892191</v>
      </c>
      <c r="I1286" s="74">
        <f>I1287+I1289+I1291</f>
        <v>42280397</v>
      </c>
      <c r="J1286" s="127">
        <v>26732</v>
      </c>
      <c r="P1286" s="127"/>
      <c r="Q1286" s="127"/>
      <c r="R1286" s="127"/>
      <c r="S1286" s="127"/>
      <c r="T1286" s="127"/>
    </row>
    <row r="1287" spans="1:20" s="46" customFormat="1" ht="51">
      <c r="A1287" s="16" t="s">
        <v>320</v>
      </c>
      <c r="B1287" s="14">
        <v>793</v>
      </c>
      <c r="C1287" s="15" t="s">
        <v>19</v>
      </c>
      <c r="D1287" s="15" t="s">
        <v>54</v>
      </c>
      <c r="E1287" s="15" t="s">
        <v>246</v>
      </c>
      <c r="F1287" s="15" t="s">
        <v>58</v>
      </c>
      <c r="G1287" s="74">
        <f>G1288</f>
        <v>38443613</v>
      </c>
      <c r="H1287" s="74">
        <f>H1288</f>
        <v>39412631</v>
      </c>
      <c r="I1287" s="74">
        <f>I1288</f>
        <v>39800837</v>
      </c>
      <c r="J1287" s="127">
        <v>292420</v>
      </c>
      <c r="P1287" s="127"/>
      <c r="Q1287" s="127"/>
      <c r="R1287" s="127"/>
      <c r="S1287" s="127"/>
      <c r="T1287" s="127"/>
    </row>
    <row r="1288" spans="1:20" s="46" customFormat="1" ht="25.5">
      <c r="A1288" s="16" t="s">
        <v>56</v>
      </c>
      <c r="B1288" s="14">
        <v>793</v>
      </c>
      <c r="C1288" s="15" t="s">
        <v>19</v>
      </c>
      <c r="D1288" s="15" t="s">
        <v>54</v>
      </c>
      <c r="E1288" s="15" t="s">
        <v>246</v>
      </c>
      <c r="F1288" s="15" t="s">
        <v>59</v>
      </c>
      <c r="G1288" s="74">
        <f>'прил 5,'!G1060</f>
        <v>38443613</v>
      </c>
      <c r="H1288" s="74">
        <f>'прил 5,'!H1060</f>
        <v>39412631</v>
      </c>
      <c r="I1288" s="74">
        <f>'прил 5,'!I1060</f>
        <v>39800837</v>
      </c>
      <c r="J1288" s="127">
        <v>7380</v>
      </c>
      <c r="P1288" s="127"/>
      <c r="Q1288" s="127"/>
      <c r="R1288" s="127"/>
      <c r="S1288" s="127"/>
      <c r="T1288" s="127"/>
    </row>
    <row r="1289" spans="1:20" s="46" customFormat="1">
      <c r="A1289" s="16" t="s">
        <v>324</v>
      </c>
      <c r="B1289" s="14">
        <v>793</v>
      </c>
      <c r="C1289" s="15" t="s">
        <v>19</v>
      </c>
      <c r="D1289" s="15" t="s">
        <v>54</v>
      </c>
      <c r="E1289" s="15" t="s">
        <v>246</v>
      </c>
      <c r="F1289" s="15" t="s">
        <v>37</v>
      </c>
      <c r="G1289" s="74">
        <f>G1290</f>
        <v>2797879</v>
      </c>
      <c r="H1289" s="74">
        <f t="shared" ref="H1289:I1289" si="366">H1290</f>
        <v>2474560</v>
      </c>
      <c r="I1289" s="74">
        <f t="shared" si="366"/>
        <v>2474560</v>
      </c>
      <c r="J1289" s="127">
        <v>10000</v>
      </c>
      <c r="P1289" s="127"/>
      <c r="Q1289" s="127"/>
      <c r="R1289" s="127"/>
      <c r="S1289" s="127"/>
      <c r="T1289" s="127"/>
    </row>
    <row r="1290" spans="1:20" s="46" customFormat="1" ht="25.5">
      <c r="A1290" s="16" t="s">
        <v>38</v>
      </c>
      <c r="B1290" s="14">
        <v>793</v>
      </c>
      <c r="C1290" s="15" t="s">
        <v>19</v>
      </c>
      <c r="D1290" s="15" t="s">
        <v>54</v>
      </c>
      <c r="E1290" s="15" t="s">
        <v>246</v>
      </c>
      <c r="F1290" s="15" t="s">
        <v>39</v>
      </c>
      <c r="G1290" s="74">
        <f>'прил 5,'!G1062</f>
        <v>2797879</v>
      </c>
      <c r="H1290" s="74">
        <f>'прил 5,'!H1062</f>
        <v>2474560</v>
      </c>
      <c r="I1290" s="74">
        <f>'прил 5,'!I1062</f>
        <v>2474560</v>
      </c>
      <c r="J1290" s="127">
        <f>SUM(J1280:J1289)</f>
        <v>32131351</v>
      </c>
      <c r="P1290" s="127"/>
      <c r="Q1290" s="127"/>
      <c r="R1290" s="127"/>
      <c r="S1290" s="127"/>
      <c r="T1290" s="127"/>
    </row>
    <row r="1291" spans="1:20" s="46" customFormat="1" ht="13.5" customHeight="1">
      <c r="A1291" s="16" t="s">
        <v>63</v>
      </c>
      <c r="B1291" s="14">
        <v>793</v>
      </c>
      <c r="C1291" s="15" t="s">
        <v>19</v>
      </c>
      <c r="D1291" s="15" t="s">
        <v>54</v>
      </c>
      <c r="E1291" s="15" t="s">
        <v>246</v>
      </c>
      <c r="F1291" s="15" t="s">
        <v>64</v>
      </c>
      <c r="G1291" s="74">
        <f>G1292</f>
        <v>5000</v>
      </c>
      <c r="H1291" s="74">
        <f>H1292</f>
        <v>5000</v>
      </c>
      <c r="I1291" s="74">
        <f>I1292</f>
        <v>5000</v>
      </c>
      <c r="J1291" s="127"/>
      <c r="P1291" s="127"/>
      <c r="Q1291" s="127"/>
      <c r="R1291" s="127"/>
      <c r="S1291" s="127"/>
      <c r="T1291" s="127"/>
    </row>
    <row r="1292" spans="1:20" s="46" customFormat="1">
      <c r="A1292" s="16" t="s">
        <v>144</v>
      </c>
      <c r="B1292" s="14">
        <v>793</v>
      </c>
      <c r="C1292" s="15" t="s">
        <v>19</v>
      </c>
      <c r="D1292" s="15" t="s">
        <v>54</v>
      </c>
      <c r="E1292" s="15" t="s">
        <v>246</v>
      </c>
      <c r="F1292" s="15" t="s">
        <v>67</v>
      </c>
      <c r="G1292" s="74">
        <f>'прил 5,'!G1064</f>
        <v>5000</v>
      </c>
      <c r="H1292" s="74">
        <f>'прил 5,'!H1064</f>
        <v>5000</v>
      </c>
      <c r="I1292" s="74">
        <f>'прил 5,'!I1064</f>
        <v>5000</v>
      </c>
      <c r="J1292" s="127"/>
      <c r="P1292" s="127"/>
      <c r="Q1292" s="127"/>
      <c r="R1292" s="127"/>
      <c r="S1292" s="127"/>
      <c r="T1292" s="127"/>
    </row>
    <row r="1293" spans="1:20" s="3" customFormat="1" ht="63.75">
      <c r="A1293" s="16" t="s">
        <v>684</v>
      </c>
      <c r="B1293" s="14">
        <v>793</v>
      </c>
      <c r="C1293" s="15" t="s">
        <v>19</v>
      </c>
      <c r="D1293" s="15" t="s">
        <v>54</v>
      </c>
      <c r="E1293" s="15" t="s">
        <v>682</v>
      </c>
      <c r="F1293" s="15"/>
      <c r="G1293" s="74">
        <f>G1294+G1296</f>
        <v>4801569.55</v>
      </c>
      <c r="H1293" s="74">
        <f>H1294+H1296</f>
        <v>4970232.34</v>
      </c>
      <c r="I1293" s="74">
        <f>I1294+I1296</f>
        <v>5145641.63</v>
      </c>
      <c r="J1293" s="128"/>
      <c r="P1293" s="128"/>
      <c r="Q1293" s="128"/>
      <c r="R1293" s="128"/>
      <c r="S1293" s="128"/>
      <c r="T1293" s="128"/>
    </row>
    <row r="1294" spans="1:20" s="3" customFormat="1" ht="51">
      <c r="A1294" s="16" t="s">
        <v>320</v>
      </c>
      <c r="B1294" s="14">
        <v>793</v>
      </c>
      <c r="C1294" s="15" t="s">
        <v>19</v>
      </c>
      <c r="D1294" s="15" t="s">
        <v>54</v>
      </c>
      <c r="E1294" s="15" t="s">
        <v>682</v>
      </c>
      <c r="F1294" s="15" t="s">
        <v>58</v>
      </c>
      <c r="G1294" s="74">
        <f>G1295</f>
        <v>4346569.55</v>
      </c>
      <c r="H1294" s="74">
        <f t="shared" ref="H1294:I1294" si="367">H1295</f>
        <v>4515232.34</v>
      </c>
      <c r="I1294" s="74">
        <f t="shared" si="367"/>
        <v>4690641.63</v>
      </c>
      <c r="J1294" s="128"/>
      <c r="P1294" s="128"/>
      <c r="Q1294" s="128"/>
      <c r="R1294" s="128"/>
      <c r="S1294" s="128"/>
      <c r="T1294" s="128"/>
    </row>
    <row r="1295" spans="1:20" s="3" customFormat="1" ht="25.5">
      <c r="A1295" s="16" t="s">
        <v>56</v>
      </c>
      <c r="B1295" s="14">
        <v>793</v>
      </c>
      <c r="C1295" s="15" t="s">
        <v>19</v>
      </c>
      <c r="D1295" s="15" t="s">
        <v>54</v>
      </c>
      <c r="E1295" s="15" t="s">
        <v>682</v>
      </c>
      <c r="F1295" s="15" t="s">
        <v>59</v>
      </c>
      <c r="G1295" s="74">
        <f>'прил 5,'!G1067</f>
        <v>4346569.55</v>
      </c>
      <c r="H1295" s="74">
        <f>'прил 5,'!H1067</f>
        <v>4515232.34</v>
      </c>
      <c r="I1295" s="74">
        <f>'прил 5,'!I1067</f>
        <v>4690641.63</v>
      </c>
      <c r="J1295" s="128"/>
      <c r="P1295" s="128"/>
      <c r="Q1295" s="128"/>
      <c r="R1295" s="128"/>
      <c r="S1295" s="128"/>
      <c r="T1295" s="128"/>
    </row>
    <row r="1296" spans="1:20" s="3" customFormat="1">
      <c r="A1296" s="16" t="s">
        <v>324</v>
      </c>
      <c r="B1296" s="14">
        <v>793</v>
      </c>
      <c r="C1296" s="15" t="s">
        <v>19</v>
      </c>
      <c r="D1296" s="15" t="s">
        <v>54</v>
      </c>
      <c r="E1296" s="15" t="s">
        <v>682</v>
      </c>
      <c r="F1296" s="15" t="s">
        <v>37</v>
      </c>
      <c r="G1296" s="74">
        <f>G1297</f>
        <v>455000</v>
      </c>
      <c r="H1296" s="74">
        <f>H1297</f>
        <v>455000</v>
      </c>
      <c r="I1296" s="74">
        <f>I1297</f>
        <v>455000</v>
      </c>
      <c r="J1296" s="128"/>
      <c r="P1296" s="128"/>
      <c r="Q1296" s="128"/>
      <c r="R1296" s="128"/>
      <c r="S1296" s="128"/>
      <c r="T1296" s="128"/>
    </row>
    <row r="1297" spans="1:20" s="3" customFormat="1" ht="25.5">
      <c r="A1297" s="16" t="s">
        <v>38</v>
      </c>
      <c r="B1297" s="14">
        <v>793</v>
      </c>
      <c r="C1297" s="15" t="s">
        <v>19</v>
      </c>
      <c r="D1297" s="15" t="s">
        <v>54</v>
      </c>
      <c r="E1297" s="15" t="s">
        <v>682</v>
      </c>
      <c r="F1297" s="15" t="s">
        <v>39</v>
      </c>
      <c r="G1297" s="74">
        <f>'прил 5,'!G1069</f>
        <v>455000</v>
      </c>
      <c r="H1297" s="74">
        <f>'прил 5,'!H1069</f>
        <v>455000</v>
      </c>
      <c r="I1297" s="74">
        <f>'прил 5,'!I1069</f>
        <v>455000</v>
      </c>
      <c r="J1297" s="128"/>
      <c r="P1297" s="128"/>
      <c r="Q1297" s="128"/>
      <c r="R1297" s="128"/>
      <c r="S1297" s="128"/>
      <c r="T1297" s="128"/>
    </row>
    <row r="1298" spans="1:20" s="3" customFormat="1" ht="76.5">
      <c r="A1298" s="16" t="s">
        <v>685</v>
      </c>
      <c r="B1298" s="14">
        <v>793</v>
      </c>
      <c r="C1298" s="15" t="s">
        <v>19</v>
      </c>
      <c r="D1298" s="15" t="s">
        <v>54</v>
      </c>
      <c r="E1298" s="15" t="s">
        <v>686</v>
      </c>
      <c r="F1298" s="15"/>
      <c r="G1298" s="74">
        <f>G1299+G1301</f>
        <v>1477406.02</v>
      </c>
      <c r="H1298" s="74">
        <f>H1299+H1301</f>
        <v>1529302.26</v>
      </c>
      <c r="I1298" s="74">
        <f>I1299+I1301</f>
        <v>1583274.35</v>
      </c>
      <c r="J1298" s="128"/>
      <c r="P1298" s="128"/>
      <c r="Q1298" s="128"/>
      <c r="R1298" s="128"/>
      <c r="S1298" s="128"/>
      <c r="T1298" s="128"/>
    </row>
    <row r="1299" spans="1:20" s="3" customFormat="1" ht="51">
      <c r="A1299" s="16" t="s">
        <v>320</v>
      </c>
      <c r="B1299" s="14">
        <v>793</v>
      </c>
      <c r="C1299" s="15" t="s">
        <v>19</v>
      </c>
      <c r="D1299" s="15" t="s">
        <v>54</v>
      </c>
      <c r="E1299" s="15" t="s">
        <v>724</v>
      </c>
      <c r="F1299" s="15" t="s">
        <v>58</v>
      </c>
      <c r="G1299" s="74">
        <f>G1300</f>
        <v>1337406.02</v>
      </c>
      <c r="H1299" s="74">
        <f>H1300</f>
        <v>1389302.26</v>
      </c>
      <c r="I1299" s="74">
        <f>I1300</f>
        <v>1443274.35</v>
      </c>
      <c r="J1299" s="128"/>
      <c r="P1299" s="128"/>
      <c r="Q1299" s="128"/>
      <c r="R1299" s="128"/>
      <c r="S1299" s="128"/>
      <c r="T1299" s="128"/>
    </row>
    <row r="1300" spans="1:20" s="3" customFormat="1" ht="25.5">
      <c r="A1300" s="16" t="s">
        <v>56</v>
      </c>
      <c r="B1300" s="14">
        <v>793</v>
      </c>
      <c r="C1300" s="15" t="s">
        <v>19</v>
      </c>
      <c r="D1300" s="15" t="s">
        <v>54</v>
      </c>
      <c r="E1300" s="15" t="s">
        <v>724</v>
      </c>
      <c r="F1300" s="15" t="s">
        <v>59</v>
      </c>
      <c r="G1300" s="74">
        <f>'прил 5,'!G1072</f>
        <v>1337406.02</v>
      </c>
      <c r="H1300" s="74">
        <f>'прил 5,'!H1072</f>
        <v>1389302.26</v>
      </c>
      <c r="I1300" s="74">
        <f>'прил 5,'!I1072</f>
        <v>1443274.35</v>
      </c>
      <c r="J1300" s="128"/>
      <c r="P1300" s="128"/>
      <c r="Q1300" s="128"/>
      <c r="R1300" s="128"/>
      <c r="S1300" s="128"/>
      <c r="T1300" s="128"/>
    </row>
    <row r="1301" spans="1:20" s="3" customFormat="1">
      <c r="A1301" s="16" t="s">
        <v>324</v>
      </c>
      <c r="B1301" s="14">
        <v>793</v>
      </c>
      <c r="C1301" s="15" t="s">
        <v>19</v>
      </c>
      <c r="D1301" s="15" t="s">
        <v>54</v>
      </c>
      <c r="E1301" s="15" t="s">
        <v>724</v>
      </c>
      <c r="F1301" s="15" t="s">
        <v>37</v>
      </c>
      <c r="G1301" s="74">
        <f>G1302</f>
        <v>140000</v>
      </c>
      <c r="H1301" s="74">
        <f>H1302</f>
        <v>140000</v>
      </c>
      <c r="I1301" s="74">
        <f>I1302</f>
        <v>140000</v>
      </c>
      <c r="J1301" s="128"/>
      <c r="P1301" s="128"/>
      <c r="Q1301" s="128"/>
      <c r="R1301" s="128"/>
      <c r="S1301" s="128"/>
      <c r="T1301" s="128"/>
    </row>
    <row r="1302" spans="1:20" s="3" customFormat="1" ht="25.5">
      <c r="A1302" s="16" t="s">
        <v>38</v>
      </c>
      <c r="B1302" s="14">
        <v>793</v>
      </c>
      <c r="C1302" s="15" t="s">
        <v>19</v>
      </c>
      <c r="D1302" s="15" t="s">
        <v>54</v>
      </c>
      <c r="E1302" s="15" t="s">
        <v>724</v>
      </c>
      <c r="F1302" s="15" t="s">
        <v>39</v>
      </c>
      <c r="G1302" s="74">
        <f>'прил 5,'!G1076</f>
        <v>140000</v>
      </c>
      <c r="H1302" s="74">
        <f>'прил 5,'!H1076</f>
        <v>140000</v>
      </c>
      <c r="I1302" s="74">
        <f>'прил 5,'!I1076</f>
        <v>140000</v>
      </c>
      <c r="J1302" s="128"/>
      <c r="P1302" s="128"/>
      <c r="Q1302" s="128"/>
      <c r="R1302" s="128"/>
      <c r="S1302" s="128"/>
      <c r="T1302" s="128"/>
    </row>
    <row r="1303" spans="1:20" ht="25.5" customHeight="1">
      <c r="A1303" s="85" t="s">
        <v>330</v>
      </c>
      <c r="B1303" s="14">
        <v>793</v>
      </c>
      <c r="C1303" s="15" t="s">
        <v>19</v>
      </c>
      <c r="D1303" s="15" t="s">
        <v>54</v>
      </c>
      <c r="E1303" s="15" t="s">
        <v>247</v>
      </c>
      <c r="F1303" s="15"/>
      <c r="G1303" s="74">
        <f>G1304+G1306</f>
        <v>369351.5</v>
      </c>
      <c r="H1303" s="74">
        <f>H1304+H1306</f>
        <v>382325.56</v>
      </c>
      <c r="I1303" s="74">
        <f>I1304+I1306</f>
        <v>395818.58</v>
      </c>
    </row>
    <row r="1304" spans="1:20" s="3" customFormat="1" ht="51">
      <c r="A1304" s="16" t="s">
        <v>320</v>
      </c>
      <c r="B1304" s="14">
        <v>793</v>
      </c>
      <c r="C1304" s="15" t="s">
        <v>19</v>
      </c>
      <c r="D1304" s="15" t="s">
        <v>54</v>
      </c>
      <c r="E1304" s="15" t="s">
        <v>247</v>
      </c>
      <c r="F1304" s="15" t="s">
        <v>58</v>
      </c>
      <c r="G1304" s="74">
        <f>G1305</f>
        <v>359351.5</v>
      </c>
      <c r="H1304" s="74">
        <f>H1305</f>
        <v>372325.56</v>
      </c>
      <c r="I1304" s="74">
        <f>I1305</f>
        <v>385818.58</v>
      </c>
      <c r="J1304" s="128"/>
      <c r="P1304" s="128"/>
      <c r="Q1304" s="128"/>
      <c r="R1304" s="128"/>
      <c r="S1304" s="128"/>
      <c r="T1304" s="128"/>
    </row>
    <row r="1305" spans="1:20" s="3" customFormat="1" ht="25.5">
      <c r="A1305" s="16" t="s">
        <v>56</v>
      </c>
      <c r="B1305" s="14">
        <v>793</v>
      </c>
      <c r="C1305" s="15" t="s">
        <v>19</v>
      </c>
      <c r="D1305" s="15" t="s">
        <v>54</v>
      </c>
      <c r="E1305" s="15" t="s">
        <v>247</v>
      </c>
      <c r="F1305" s="15" t="s">
        <v>59</v>
      </c>
      <c r="G1305" s="74">
        <f>'прил 5,'!G1079</f>
        <v>359351.5</v>
      </c>
      <c r="H1305" s="74">
        <f>'прил 5,'!H1079</f>
        <v>372325.56</v>
      </c>
      <c r="I1305" s="74">
        <f>'прил 5,'!I1079</f>
        <v>385818.58</v>
      </c>
      <c r="J1305" s="128"/>
      <c r="P1305" s="128"/>
      <c r="Q1305" s="128"/>
      <c r="R1305" s="128"/>
      <c r="S1305" s="128"/>
      <c r="T1305" s="128"/>
    </row>
    <row r="1306" spans="1:20" ht="25.5" customHeight="1">
      <c r="A1306" s="16" t="s">
        <v>324</v>
      </c>
      <c r="B1306" s="14">
        <v>793</v>
      </c>
      <c r="C1306" s="15" t="s">
        <v>19</v>
      </c>
      <c r="D1306" s="15" t="s">
        <v>54</v>
      </c>
      <c r="E1306" s="15" t="s">
        <v>247</v>
      </c>
      <c r="F1306" s="15" t="s">
        <v>37</v>
      </c>
      <c r="G1306" s="74">
        <f>G1307</f>
        <v>10000</v>
      </c>
      <c r="H1306" s="74">
        <f>H1307</f>
        <v>10000</v>
      </c>
      <c r="I1306" s="74">
        <f>I1307</f>
        <v>10000</v>
      </c>
    </row>
    <row r="1307" spans="1:20" ht="25.5" customHeight="1">
      <c r="A1307" s="16" t="s">
        <v>38</v>
      </c>
      <c r="B1307" s="14">
        <v>793</v>
      </c>
      <c r="C1307" s="15" t="s">
        <v>19</v>
      </c>
      <c r="D1307" s="15" t="s">
        <v>54</v>
      </c>
      <c r="E1307" s="15" t="s">
        <v>247</v>
      </c>
      <c r="F1307" s="15" t="s">
        <v>39</v>
      </c>
      <c r="G1307" s="74">
        <f>'прил 5,'!G1081</f>
        <v>10000</v>
      </c>
      <c r="H1307" s="74">
        <f>'прил 5,'!H1081</f>
        <v>10000</v>
      </c>
      <c r="I1307" s="74">
        <f>'прил 5,'!I1081</f>
        <v>10000</v>
      </c>
    </row>
    <row r="1308" spans="1:20" s="46" customFormat="1" ht="63.75">
      <c r="A1308" s="16" t="s">
        <v>331</v>
      </c>
      <c r="B1308" s="14">
        <v>793</v>
      </c>
      <c r="C1308" s="15" t="s">
        <v>19</v>
      </c>
      <c r="D1308" s="15" t="s">
        <v>54</v>
      </c>
      <c r="E1308" s="15" t="s">
        <v>387</v>
      </c>
      <c r="F1308" s="15"/>
      <c r="G1308" s="74">
        <f t="shared" ref="G1308:I1309" si="368">G1309</f>
        <v>14000</v>
      </c>
      <c r="H1308" s="74">
        <f t="shared" si="368"/>
        <v>14000</v>
      </c>
      <c r="I1308" s="74">
        <f t="shared" si="368"/>
        <v>14000</v>
      </c>
      <c r="J1308" s="127"/>
      <c r="P1308" s="127"/>
      <c r="Q1308" s="127"/>
      <c r="R1308" s="127"/>
      <c r="S1308" s="127"/>
      <c r="T1308" s="127"/>
    </row>
    <row r="1309" spans="1:20" s="46" customFormat="1">
      <c r="A1309" s="16" t="s">
        <v>324</v>
      </c>
      <c r="B1309" s="14">
        <v>793</v>
      </c>
      <c r="C1309" s="15" t="s">
        <v>19</v>
      </c>
      <c r="D1309" s="15" t="s">
        <v>54</v>
      </c>
      <c r="E1309" s="15" t="s">
        <v>387</v>
      </c>
      <c r="F1309" s="15" t="s">
        <v>37</v>
      </c>
      <c r="G1309" s="102">
        <f t="shared" si="368"/>
        <v>14000</v>
      </c>
      <c r="H1309" s="102">
        <f t="shared" si="368"/>
        <v>14000</v>
      </c>
      <c r="I1309" s="102">
        <f t="shared" si="368"/>
        <v>14000</v>
      </c>
      <c r="J1309" s="127"/>
      <c r="P1309" s="127"/>
      <c r="Q1309" s="127"/>
      <c r="R1309" s="127"/>
      <c r="S1309" s="127"/>
      <c r="T1309" s="127"/>
    </row>
    <row r="1310" spans="1:20" s="46" customFormat="1" ht="25.5">
      <c r="A1310" s="16" t="s">
        <v>38</v>
      </c>
      <c r="B1310" s="14">
        <v>793</v>
      </c>
      <c r="C1310" s="15" t="s">
        <v>19</v>
      </c>
      <c r="D1310" s="15" t="s">
        <v>54</v>
      </c>
      <c r="E1310" s="15" t="s">
        <v>387</v>
      </c>
      <c r="F1310" s="15" t="s">
        <v>39</v>
      </c>
      <c r="G1310" s="102">
        <f>'прил 5,'!G1084</f>
        <v>14000</v>
      </c>
      <c r="H1310" s="102">
        <f>'прил 5,'!H1084</f>
        <v>14000</v>
      </c>
      <c r="I1310" s="102">
        <f>'прил 5,'!I1084</f>
        <v>14000</v>
      </c>
      <c r="J1310" s="127"/>
      <c r="P1310" s="127"/>
      <c r="Q1310" s="127"/>
      <c r="R1310" s="127"/>
      <c r="S1310" s="127"/>
      <c r="T1310" s="127"/>
    </row>
    <row r="1311" spans="1:20" s="46" customFormat="1" ht="102" customHeight="1">
      <c r="A1311" s="16" t="s">
        <v>951</v>
      </c>
      <c r="B1311" s="14">
        <v>793</v>
      </c>
      <c r="C1311" s="15" t="s">
        <v>19</v>
      </c>
      <c r="D1311" s="15" t="s">
        <v>54</v>
      </c>
      <c r="E1311" s="15" t="s">
        <v>950</v>
      </c>
      <c r="F1311" s="15"/>
      <c r="G1311" s="74">
        <f t="shared" ref="G1311:I1312" si="369">G1312</f>
        <v>59232</v>
      </c>
      <c r="H1311" s="74">
        <f t="shared" si="369"/>
        <v>0</v>
      </c>
      <c r="I1311" s="74">
        <f t="shared" si="369"/>
        <v>0</v>
      </c>
      <c r="J1311" s="209"/>
      <c r="K1311" s="254"/>
      <c r="L1311" s="254"/>
      <c r="M1311" s="254"/>
      <c r="N1311" s="254"/>
      <c r="O1311" s="254"/>
      <c r="P1311" s="254"/>
      <c r="Q1311" s="254"/>
      <c r="R1311" s="254"/>
    </row>
    <row r="1312" spans="1:20" s="46" customFormat="1" ht="27" customHeight="1">
      <c r="A1312" s="16" t="s">
        <v>324</v>
      </c>
      <c r="B1312" s="14">
        <v>793</v>
      </c>
      <c r="C1312" s="15" t="s">
        <v>19</v>
      </c>
      <c r="D1312" s="15" t="s">
        <v>54</v>
      </c>
      <c r="E1312" s="15" t="s">
        <v>950</v>
      </c>
      <c r="F1312" s="15" t="s">
        <v>37</v>
      </c>
      <c r="G1312" s="74">
        <f t="shared" si="369"/>
        <v>59232</v>
      </c>
      <c r="H1312" s="74">
        <f t="shared" si="369"/>
        <v>0</v>
      </c>
      <c r="I1312" s="74">
        <f t="shared" si="369"/>
        <v>0</v>
      </c>
      <c r="J1312" s="209"/>
      <c r="K1312" s="254"/>
      <c r="L1312" s="254"/>
      <c r="M1312" s="254"/>
      <c r="N1312" s="254"/>
      <c r="O1312" s="254"/>
      <c r="P1312" s="254"/>
      <c r="Q1312" s="254"/>
      <c r="R1312" s="254"/>
    </row>
    <row r="1313" spans="1:20" s="46" customFormat="1" ht="25.5">
      <c r="A1313" s="16" t="s">
        <v>38</v>
      </c>
      <c r="B1313" s="14">
        <v>793</v>
      </c>
      <c r="C1313" s="15" t="s">
        <v>19</v>
      </c>
      <c r="D1313" s="15" t="s">
        <v>54</v>
      </c>
      <c r="E1313" s="15" t="s">
        <v>950</v>
      </c>
      <c r="F1313" s="15" t="s">
        <v>39</v>
      </c>
      <c r="G1313" s="74">
        <f>'прил 5,'!G1087</f>
        <v>59232</v>
      </c>
      <c r="H1313" s="74">
        <v>0</v>
      </c>
      <c r="I1313" s="74">
        <v>0</v>
      </c>
      <c r="J1313" s="209"/>
      <c r="K1313" s="254"/>
      <c r="L1313" s="254"/>
      <c r="M1313" s="254"/>
      <c r="N1313" s="254"/>
      <c r="O1313" s="254"/>
      <c r="P1313" s="254"/>
      <c r="Q1313" s="254"/>
      <c r="R1313" s="254"/>
    </row>
    <row r="1314" spans="1:20" s="22" customFormat="1" ht="25.5">
      <c r="A1314" s="34" t="s">
        <v>363</v>
      </c>
      <c r="B1314" s="35">
        <v>794</v>
      </c>
      <c r="C1314" s="36" t="s">
        <v>19</v>
      </c>
      <c r="D1314" s="36" t="s">
        <v>70</v>
      </c>
      <c r="E1314" s="36" t="s">
        <v>264</v>
      </c>
      <c r="F1314" s="36"/>
      <c r="G1314" s="75">
        <f>G1315+G1319+G1323</f>
        <v>3254488.71</v>
      </c>
      <c r="H1314" s="75">
        <f>H1315+H1319+H1323+H1330</f>
        <v>3280281.71</v>
      </c>
      <c r="I1314" s="75">
        <f>I1315+I1319+I1323+I1330</f>
        <v>3306331.71</v>
      </c>
      <c r="J1314" s="21">
        <v>1141737</v>
      </c>
      <c r="P1314" s="21"/>
      <c r="Q1314" s="21"/>
      <c r="R1314" s="21"/>
      <c r="S1314" s="21"/>
      <c r="T1314" s="21"/>
    </row>
    <row r="1315" spans="1:20" s="33" customFormat="1" ht="25.5">
      <c r="A1315" s="16" t="s">
        <v>364</v>
      </c>
      <c r="B1315" s="14">
        <v>794</v>
      </c>
      <c r="C1315" s="15" t="s">
        <v>19</v>
      </c>
      <c r="D1315" s="15" t="s">
        <v>70</v>
      </c>
      <c r="E1315" s="15" t="s">
        <v>265</v>
      </c>
      <c r="F1315" s="39"/>
      <c r="G1315" s="102">
        <f>G1316</f>
        <v>1176097</v>
      </c>
      <c r="H1315" s="102">
        <f t="shared" ref="H1315:I1317" si="370">H1316</f>
        <v>1187858</v>
      </c>
      <c r="I1315" s="102">
        <f t="shared" si="370"/>
        <v>1199736</v>
      </c>
      <c r="J1315" s="130">
        <v>541620</v>
      </c>
      <c r="P1315" s="130"/>
      <c r="Q1315" s="130"/>
      <c r="R1315" s="130"/>
      <c r="S1315" s="130"/>
      <c r="T1315" s="130"/>
    </row>
    <row r="1316" spans="1:20" s="33" customFormat="1" ht="25.5">
      <c r="A1316" s="16" t="s">
        <v>76</v>
      </c>
      <c r="B1316" s="14">
        <v>794</v>
      </c>
      <c r="C1316" s="15" t="s">
        <v>19</v>
      </c>
      <c r="D1316" s="15" t="s">
        <v>70</v>
      </c>
      <c r="E1316" s="15" t="s">
        <v>266</v>
      </c>
      <c r="F1316" s="15"/>
      <c r="G1316" s="102">
        <f>G1317</f>
        <v>1176097</v>
      </c>
      <c r="H1316" s="102">
        <f t="shared" si="370"/>
        <v>1187858</v>
      </c>
      <c r="I1316" s="102">
        <f t="shared" si="370"/>
        <v>1199736</v>
      </c>
      <c r="J1316" s="130">
        <v>797785</v>
      </c>
      <c r="P1316" s="130"/>
      <c r="Q1316" s="130"/>
      <c r="R1316" s="130"/>
      <c r="S1316" s="130"/>
      <c r="T1316" s="130"/>
    </row>
    <row r="1317" spans="1:20" s="33" customFormat="1" ht="51">
      <c r="A1317" s="56" t="s">
        <v>55</v>
      </c>
      <c r="B1317" s="14">
        <v>794</v>
      </c>
      <c r="C1317" s="15" t="s">
        <v>19</v>
      </c>
      <c r="D1317" s="15" t="s">
        <v>70</v>
      </c>
      <c r="E1317" s="15" t="s">
        <v>266</v>
      </c>
      <c r="F1317" s="15" t="s">
        <v>58</v>
      </c>
      <c r="G1317" s="102">
        <f>G1318</f>
        <v>1176097</v>
      </c>
      <c r="H1317" s="102">
        <f t="shared" si="370"/>
        <v>1187858</v>
      </c>
      <c r="I1317" s="102">
        <f t="shared" si="370"/>
        <v>1199736</v>
      </c>
      <c r="J1317" s="130">
        <v>630505</v>
      </c>
      <c r="P1317" s="130"/>
      <c r="Q1317" s="130"/>
      <c r="R1317" s="130"/>
      <c r="S1317" s="130"/>
      <c r="T1317" s="130"/>
    </row>
    <row r="1318" spans="1:20" ht="25.5">
      <c r="A1318" s="56" t="s">
        <v>56</v>
      </c>
      <c r="B1318" s="14">
        <v>794</v>
      </c>
      <c r="C1318" s="15" t="s">
        <v>19</v>
      </c>
      <c r="D1318" s="15" t="s">
        <v>70</v>
      </c>
      <c r="E1318" s="15" t="s">
        <v>266</v>
      </c>
      <c r="F1318" s="15" t="s">
        <v>59</v>
      </c>
      <c r="G1318" s="102">
        <f>'прил 5,'!G1657</f>
        <v>1176097</v>
      </c>
      <c r="H1318" s="102">
        <f>'прил 5,'!H1657</f>
        <v>1187858</v>
      </c>
      <c r="I1318" s="102">
        <f>'прил 5,'!I1657</f>
        <v>1199736</v>
      </c>
      <c r="J1318" s="130">
        <v>1885891</v>
      </c>
    </row>
    <row r="1319" spans="1:20" s="33" customFormat="1" ht="25.5">
      <c r="A1319" s="16" t="s">
        <v>365</v>
      </c>
      <c r="B1319" s="14">
        <v>794</v>
      </c>
      <c r="C1319" s="15" t="s">
        <v>19</v>
      </c>
      <c r="D1319" s="15" t="s">
        <v>70</v>
      </c>
      <c r="E1319" s="15" t="s">
        <v>267</v>
      </c>
      <c r="F1319" s="39"/>
      <c r="G1319" s="102">
        <f>G1320</f>
        <v>505512</v>
      </c>
      <c r="H1319" s="102">
        <f t="shared" ref="H1319:I1321" si="371">H1320</f>
        <v>505512</v>
      </c>
      <c r="I1319" s="102">
        <f t="shared" si="371"/>
        <v>505512</v>
      </c>
      <c r="J1319" s="130">
        <v>61300</v>
      </c>
      <c r="P1319" s="130"/>
      <c r="Q1319" s="130"/>
      <c r="R1319" s="130"/>
      <c r="S1319" s="130"/>
      <c r="T1319" s="130"/>
    </row>
    <row r="1320" spans="1:20" s="33" customFormat="1" ht="25.5">
      <c r="A1320" s="16" t="s">
        <v>76</v>
      </c>
      <c r="B1320" s="14">
        <v>794</v>
      </c>
      <c r="C1320" s="15" t="s">
        <v>19</v>
      </c>
      <c r="D1320" s="15" t="s">
        <v>70</v>
      </c>
      <c r="E1320" s="15" t="s">
        <v>268</v>
      </c>
      <c r="F1320" s="15"/>
      <c r="G1320" s="102">
        <f>G1321</f>
        <v>505512</v>
      </c>
      <c r="H1320" s="102">
        <f t="shared" si="371"/>
        <v>505512</v>
      </c>
      <c r="I1320" s="102">
        <f t="shared" si="371"/>
        <v>505512</v>
      </c>
      <c r="J1320" s="130">
        <f>SUM(J1314:J1319)</f>
        <v>5058838</v>
      </c>
      <c r="P1320" s="130"/>
      <c r="Q1320" s="130"/>
      <c r="R1320" s="130"/>
      <c r="S1320" s="130"/>
      <c r="T1320" s="130"/>
    </row>
    <row r="1321" spans="1:20" s="33" customFormat="1" ht="51">
      <c r="A1321" s="56" t="s">
        <v>55</v>
      </c>
      <c r="B1321" s="14">
        <v>794</v>
      </c>
      <c r="C1321" s="15" t="s">
        <v>19</v>
      </c>
      <c r="D1321" s="15" t="s">
        <v>70</v>
      </c>
      <c r="E1321" s="15" t="s">
        <v>268</v>
      </c>
      <c r="F1321" s="15" t="s">
        <v>58</v>
      </c>
      <c r="G1321" s="102">
        <f>G1322</f>
        <v>505512</v>
      </c>
      <c r="H1321" s="102">
        <f t="shared" si="371"/>
        <v>505512</v>
      </c>
      <c r="I1321" s="102">
        <f t="shared" si="371"/>
        <v>505512</v>
      </c>
      <c r="J1321" s="130"/>
      <c r="P1321" s="130"/>
      <c r="Q1321" s="130"/>
      <c r="R1321" s="130"/>
      <c r="S1321" s="130"/>
      <c r="T1321" s="130"/>
    </row>
    <row r="1322" spans="1:20" s="33" customFormat="1" ht="25.5">
      <c r="A1322" s="56" t="s">
        <v>56</v>
      </c>
      <c r="B1322" s="14">
        <v>794</v>
      </c>
      <c r="C1322" s="15" t="s">
        <v>19</v>
      </c>
      <c r="D1322" s="15" t="s">
        <v>70</v>
      </c>
      <c r="E1322" s="15" t="s">
        <v>268</v>
      </c>
      <c r="F1322" s="15" t="s">
        <v>59</v>
      </c>
      <c r="G1322" s="102">
        <f>'прил 5,'!G1661</f>
        <v>505512</v>
      </c>
      <c r="H1322" s="102">
        <f>'прил 5,'!H1659</f>
        <v>505512</v>
      </c>
      <c r="I1322" s="102">
        <f>'прил 5,'!I1659</f>
        <v>505512</v>
      </c>
      <c r="J1322" s="130"/>
      <c r="P1322" s="130"/>
      <c r="Q1322" s="130"/>
      <c r="R1322" s="130"/>
      <c r="S1322" s="130"/>
      <c r="T1322" s="130"/>
    </row>
    <row r="1323" spans="1:20">
      <c r="A1323" s="56" t="s">
        <v>366</v>
      </c>
      <c r="B1323" s="14">
        <v>794</v>
      </c>
      <c r="C1323" s="15" t="s">
        <v>19</v>
      </c>
      <c r="D1323" s="15" t="s">
        <v>70</v>
      </c>
      <c r="E1323" s="15" t="s">
        <v>269</v>
      </c>
      <c r="F1323" s="15"/>
      <c r="G1323" s="102">
        <f>G1324</f>
        <v>1572879.71</v>
      </c>
      <c r="H1323" s="102">
        <f>H1324</f>
        <v>1586911.71</v>
      </c>
      <c r="I1323" s="102">
        <f>I1324</f>
        <v>1601083.71</v>
      </c>
    </row>
    <row r="1324" spans="1:20" s="33" customFormat="1" ht="25.5">
      <c r="A1324" s="16" t="s">
        <v>76</v>
      </c>
      <c r="B1324" s="14">
        <v>794</v>
      </c>
      <c r="C1324" s="15" t="s">
        <v>19</v>
      </c>
      <c r="D1324" s="15" t="s">
        <v>70</v>
      </c>
      <c r="E1324" s="15" t="s">
        <v>270</v>
      </c>
      <c r="F1324" s="39"/>
      <c r="G1324" s="102">
        <f>G1325+G1327</f>
        <v>1572879.71</v>
      </c>
      <c r="H1324" s="102">
        <f>H1325+H1327</f>
        <v>1586911.71</v>
      </c>
      <c r="I1324" s="102">
        <f>I1325+I1327</f>
        <v>1601083.71</v>
      </c>
      <c r="J1324" s="130"/>
      <c r="P1324" s="130"/>
      <c r="Q1324" s="130"/>
      <c r="R1324" s="130"/>
      <c r="S1324" s="130"/>
      <c r="T1324" s="130"/>
    </row>
    <row r="1325" spans="1:20" ht="51">
      <c r="A1325" s="56" t="s">
        <v>55</v>
      </c>
      <c r="B1325" s="14">
        <v>794</v>
      </c>
      <c r="C1325" s="15" t="s">
        <v>19</v>
      </c>
      <c r="D1325" s="15" t="s">
        <v>70</v>
      </c>
      <c r="E1325" s="15" t="s">
        <v>270</v>
      </c>
      <c r="F1325" s="15" t="s">
        <v>58</v>
      </c>
      <c r="G1325" s="102">
        <f>G1326</f>
        <v>1218379.71</v>
      </c>
      <c r="H1325" s="102">
        <f>H1326</f>
        <v>1232411.71</v>
      </c>
      <c r="I1325" s="102">
        <f>I1326</f>
        <v>1246583.71</v>
      </c>
    </row>
    <row r="1326" spans="1:20" ht="25.5">
      <c r="A1326" s="56" t="s">
        <v>56</v>
      </c>
      <c r="B1326" s="14">
        <v>794</v>
      </c>
      <c r="C1326" s="15" t="s">
        <v>19</v>
      </c>
      <c r="D1326" s="15" t="s">
        <v>70</v>
      </c>
      <c r="E1326" s="15" t="s">
        <v>270</v>
      </c>
      <c r="F1326" s="15" t="s">
        <v>59</v>
      </c>
      <c r="G1326" s="102">
        <f>'прил 5,'!G1665</f>
        <v>1218379.71</v>
      </c>
      <c r="H1326" s="102">
        <f>'прил 5,'!H1665</f>
        <v>1232411.71</v>
      </c>
      <c r="I1326" s="102">
        <f>'прил 5,'!I1665</f>
        <v>1246583.71</v>
      </c>
    </row>
    <row r="1327" spans="1:20" ht="25.5">
      <c r="A1327" s="16" t="s">
        <v>36</v>
      </c>
      <c r="B1327" s="14">
        <v>794</v>
      </c>
      <c r="C1327" s="15" t="s">
        <v>19</v>
      </c>
      <c r="D1327" s="15" t="s">
        <v>70</v>
      </c>
      <c r="E1327" s="15" t="s">
        <v>270</v>
      </c>
      <c r="F1327" s="15" t="s">
        <v>37</v>
      </c>
      <c r="G1327" s="102">
        <f>G1328</f>
        <v>354500</v>
      </c>
      <c r="H1327" s="102">
        <f>H1328</f>
        <v>354500</v>
      </c>
      <c r="I1327" s="102">
        <f>I1328</f>
        <v>354500</v>
      </c>
    </row>
    <row r="1328" spans="1:20" ht="25.5">
      <c r="A1328" s="16" t="s">
        <v>38</v>
      </c>
      <c r="B1328" s="14">
        <v>794</v>
      </c>
      <c r="C1328" s="15" t="s">
        <v>19</v>
      </c>
      <c r="D1328" s="15" t="s">
        <v>70</v>
      </c>
      <c r="E1328" s="15" t="s">
        <v>270</v>
      </c>
      <c r="F1328" s="15" t="s">
        <v>39</v>
      </c>
      <c r="G1328" s="102">
        <f>'прил 5,'!G1667</f>
        <v>354500</v>
      </c>
      <c r="H1328" s="102">
        <f>'прил 5,'!H1667</f>
        <v>354500</v>
      </c>
      <c r="I1328" s="102">
        <f>'прил 5,'!I1667</f>
        <v>354500</v>
      </c>
    </row>
    <row r="1329" spans="1:20" s="22" customFormat="1" ht="25.5">
      <c r="A1329" s="34" t="s">
        <v>848</v>
      </c>
      <c r="B1329" s="35">
        <v>799</v>
      </c>
      <c r="C1329" s="36" t="s">
        <v>19</v>
      </c>
      <c r="D1329" s="36" t="s">
        <v>161</v>
      </c>
      <c r="E1329" s="36" t="s">
        <v>849</v>
      </c>
      <c r="F1329" s="36"/>
      <c r="G1329" s="75">
        <f>G1331+G1336</f>
        <v>2493053.29</v>
      </c>
      <c r="H1329" s="75">
        <f t="shared" ref="H1329:I1329" si="372">H1331</f>
        <v>2448139.29</v>
      </c>
      <c r="I1329" s="75">
        <f t="shared" si="372"/>
        <v>2467096.29</v>
      </c>
      <c r="P1329" s="21"/>
      <c r="Q1329" s="21"/>
      <c r="R1329" s="21"/>
      <c r="S1329" s="21"/>
      <c r="T1329" s="21"/>
    </row>
    <row r="1330" spans="1:20" s="46" customFormat="1" ht="25.5" hidden="1">
      <c r="A1330" s="56" t="s">
        <v>368</v>
      </c>
      <c r="B1330" s="14">
        <v>794</v>
      </c>
      <c r="C1330" s="15" t="s">
        <v>19</v>
      </c>
      <c r="D1330" s="15" t="s">
        <v>161</v>
      </c>
      <c r="E1330" s="15" t="s">
        <v>271</v>
      </c>
      <c r="F1330" s="15"/>
      <c r="G1330" s="102"/>
      <c r="H1330" s="102"/>
      <c r="I1330" s="102"/>
      <c r="J1330" s="127"/>
      <c r="P1330" s="127"/>
      <c r="Q1330" s="127"/>
      <c r="R1330" s="127"/>
      <c r="S1330" s="127"/>
      <c r="T1330" s="127"/>
    </row>
    <row r="1331" spans="1:20" s="46" customFormat="1" ht="25.5">
      <c r="A1331" s="16" t="s">
        <v>76</v>
      </c>
      <c r="B1331" s="14">
        <v>794</v>
      </c>
      <c r="C1331" s="15" t="s">
        <v>19</v>
      </c>
      <c r="D1331" s="15" t="s">
        <v>161</v>
      </c>
      <c r="E1331" s="15" t="s">
        <v>850</v>
      </c>
      <c r="F1331" s="15"/>
      <c r="G1331" s="102">
        <f>G1332+G1334</f>
        <v>2429370.29</v>
      </c>
      <c r="H1331" s="102">
        <f t="shared" ref="H1331:I1331" si="373">H1332+H1334</f>
        <v>2448139.29</v>
      </c>
      <c r="I1331" s="102">
        <f t="shared" si="373"/>
        <v>2467096.29</v>
      </c>
      <c r="J1331" s="127"/>
      <c r="P1331" s="127"/>
      <c r="Q1331" s="127"/>
      <c r="R1331" s="127"/>
      <c r="S1331" s="127"/>
      <c r="T1331" s="127"/>
    </row>
    <row r="1332" spans="1:20" s="3" customFormat="1" ht="51">
      <c r="A1332" s="56" t="s">
        <v>55</v>
      </c>
      <c r="B1332" s="14">
        <v>794</v>
      </c>
      <c r="C1332" s="15" t="s">
        <v>19</v>
      </c>
      <c r="D1332" s="15" t="s">
        <v>161</v>
      </c>
      <c r="E1332" s="15" t="s">
        <v>850</v>
      </c>
      <c r="F1332" s="15" t="s">
        <v>58</v>
      </c>
      <c r="G1332" s="102">
        <f>G1333</f>
        <v>2295770.29</v>
      </c>
      <c r="H1332" s="102">
        <f>H1333</f>
        <v>2314539.29</v>
      </c>
      <c r="I1332" s="102">
        <f>I1333</f>
        <v>2333496.29</v>
      </c>
      <c r="J1332" s="128"/>
      <c r="P1332" s="128"/>
      <c r="Q1332" s="128"/>
      <c r="R1332" s="128"/>
      <c r="S1332" s="128"/>
      <c r="T1332" s="128"/>
    </row>
    <row r="1333" spans="1:20" s="3" customFormat="1" ht="25.5">
      <c r="A1333" s="56" t="s">
        <v>56</v>
      </c>
      <c r="B1333" s="14">
        <v>794</v>
      </c>
      <c r="C1333" s="15" t="s">
        <v>19</v>
      </c>
      <c r="D1333" s="15" t="s">
        <v>161</v>
      </c>
      <c r="E1333" s="15" t="s">
        <v>850</v>
      </c>
      <c r="F1333" s="15" t="s">
        <v>59</v>
      </c>
      <c r="G1333" s="102">
        <f>'прил 5,'!G1676</f>
        <v>2295770.29</v>
      </c>
      <c r="H1333" s="102">
        <f>'прил 5,'!H1676</f>
        <v>2314539.29</v>
      </c>
      <c r="I1333" s="102">
        <f>'прил 5,'!I1676</f>
        <v>2333496.29</v>
      </c>
      <c r="J1333" s="128"/>
      <c r="P1333" s="128"/>
      <c r="Q1333" s="128"/>
      <c r="R1333" s="128"/>
      <c r="S1333" s="128"/>
      <c r="T1333" s="128"/>
    </row>
    <row r="1334" spans="1:20" s="3" customFormat="1" ht="25.5">
      <c r="A1334" s="16" t="s">
        <v>36</v>
      </c>
      <c r="B1334" s="14">
        <v>794</v>
      </c>
      <c r="C1334" s="15" t="s">
        <v>19</v>
      </c>
      <c r="D1334" s="15" t="s">
        <v>161</v>
      </c>
      <c r="E1334" s="15" t="s">
        <v>850</v>
      </c>
      <c r="F1334" s="15" t="s">
        <v>37</v>
      </c>
      <c r="G1334" s="102">
        <f>G1335</f>
        <v>133600</v>
      </c>
      <c r="H1334" s="102">
        <f>H1335</f>
        <v>133600</v>
      </c>
      <c r="I1334" s="102">
        <f>I1335</f>
        <v>133600</v>
      </c>
      <c r="J1334" s="128"/>
      <c r="P1334" s="128"/>
      <c r="Q1334" s="128"/>
      <c r="R1334" s="128"/>
      <c r="S1334" s="128"/>
      <c r="T1334" s="128"/>
    </row>
    <row r="1335" spans="1:20" s="3" customFormat="1" ht="25.5">
      <c r="A1335" s="16" t="s">
        <v>38</v>
      </c>
      <c r="B1335" s="14">
        <v>794</v>
      </c>
      <c r="C1335" s="15" t="s">
        <v>19</v>
      </c>
      <c r="D1335" s="15" t="s">
        <v>161</v>
      </c>
      <c r="E1335" s="15" t="s">
        <v>850</v>
      </c>
      <c r="F1335" s="15" t="s">
        <v>39</v>
      </c>
      <c r="G1335" s="102">
        <f>'прил 5,'!G1678</f>
        <v>133600</v>
      </c>
      <c r="H1335" s="102">
        <f>'прил 5,'!H1678</f>
        <v>133600</v>
      </c>
      <c r="I1335" s="102">
        <f>'прил 5,'!I1678</f>
        <v>133600</v>
      </c>
      <c r="J1335" s="128"/>
      <c r="P1335" s="128"/>
      <c r="Q1335" s="128"/>
      <c r="R1335" s="128"/>
      <c r="S1335" s="128"/>
      <c r="T1335" s="128"/>
    </row>
    <row r="1336" spans="1:20" s="3" customFormat="1" ht="74.25" customHeight="1">
      <c r="A1336" s="30" t="s">
        <v>140</v>
      </c>
      <c r="B1336" s="14">
        <v>794</v>
      </c>
      <c r="C1336" s="15" t="s">
        <v>19</v>
      </c>
      <c r="D1336" s="15" t="s">
        <v>161</v>
      </c>
      <c r="E1336" s="15" t="s">
        <v>960</v>
      </c>
      <c r="F1336" s="15"/>
      <c r="G1336" s="102">
        <f t="shared" ref="G1336:I1337" si="374">G1337</f>
        <v>63683</v>
      </c>
      <c r="H1336" s="102">
        <f t="shared" si="374"/>
        <v>0</v>
      </c>
      <c r="I1336" s="102">
        <f t="shared" si="374"/>
        <v>0</v>
      </c>
      <c r="J1336" s="128"/>
      <c r="P1336" s="128"/>
      <c r="Q1336" s="128"/>
      <c r="R1336" s="128"/>
      <c r="S1336" s="128"/>
      <c r="T1336" s="128"/>
    </row>
    <row r="1337" spans="1:20" s="3" customFormat="1" ht="37.5" customHeight="1">
      <c r="A1337" s="16" t="s">
        <v>36</v>
      </c>
      <c r="B1337" s="14">
        <v>794</v>
      </c>
      <c r="C1337" s="15" t="s">
        <v>19</v>
      </c>
      <c r="D1337" s="15" t="s">
        <v>161</v>
      </c>
      <c r="E1337" s="15" t="s">
        <v>960</v>
      </c>
      <c r="F1337" s="15" t="s">
        <v>37</v>
      </c>
      <c r="G1337" s="102">
        <f t="shared" si="374"/>
        <v>63683</v>
      </c>
      <c r="H1337" s="102">
        <f t="shared" si="374"/>
        <v>0</v>
      </c>
      <c r="I1337" s="102">
        <f t="shared" si="374"/>
        <v>0</v>
      </c>
      <c r="J1337" s="128"/>
      <c r="P1337" s="128"/>
      <c r="Q1337" s="128"/>
      <c r="R1337" s="128"/>
      <c r="S1337" s="128"/>
      <c r="T1337" s="128"/>
    </row>
    <row r="1338" spans="1:20" s="3" customFormat="1" ht="38.25" customHeight="1">
      <c r="A1338" s="16" t="s">
        <v>38</v>
      </c>
      <c r="B1338" s="14">
        <v>794</v>
      </c>
      <c r="C1338" s="15" t="s">
        <v>19</v>
      </c>
      <c r="D1338" s="15" t="s">
        <v>161</v>
      </c>
      <c r="E1338" s="15" t="s">
        <v>960</v>
      </c>
      <c r="F1338" s="15" t="s">
        <v>39</v>
      </c>
      <c r="G1338" s="102">
        <f>'прил 5,'!G1681</f>
        <v>63683</v>
      </c>
      <c r="H1338" s="102">
        <f>'прил 5,'!H1681</f>
        <v>0</v>
      </c>
      <c r="I1338" s="102">
        <f>'прил 5,'!I1681</f>
        <v>0</v>
      </c>
      <c r="J1338" s="128"/>
      <c r="P1338" s="128"/>
      <c r="Q1338" s="128"/>
      <c r="R1338" s="128"/>
      <c r="S1338" s="128"/>
      <c r="T1338" s="128"/>
    </row>
    <row r="1339" spans="1:20" s="22" customFormat="1" ht="25.5">
      <c r="A1339" s="272" t="s">
        <v>333</v>
      </c>
      <c r="B1339" s="35">
        <v>793</v>
      </c>
      <c r="C1339" s="36" t="s">
        <v>19</v>
      </c>
      <c r="D1339" s="36" t="s">
        <v>23</v>
      </c>
      <c r="E1339" s="36" t="s">
        <v>251</v>
      </c>
      <c r="F1339" s="36"/>
      <c r="G1339" s="75">
        <f>G1340</f>
        <v>16112923</v>
      </c>
      <c r="H1339" s="75">
        <f>H1340</f>
        <v>16249381</v>
      </c>
      <c r="I1339" s="75">
        <f>I1340</f>
        <v>16387204</v>
      </c>
      <c r="J1339" s="21">
        <v>8109357</v>
      </c>
      <c r="P1339" s="21"/>
      <c r="Q1339" s="21"/>
      <c r="R1339" s="21"/>
      <c r="S1339" s="21"/>
      <c r="T1339" s="21"/>
    </row>
    <row r="1340" spans="1:20" s="105" customFormat="1" ht="25.5" customHeight="1">
      <c r="A1340" s="86" t="s">
        <v>50</v>
      </c>
      <c r="B1340" s="177">
        <v>793</v>
      </c>
      <c r="C1340" s="88" t="s">
        <v>19</v>
      </c>
      <c r="D1340" s="88" t="s">
        <v>23</v>
      </c>
      <c r="E1340" s="88" t="s">
        <v>293</v>
      </c>
      <c r="F1340" s="88"/>
      <c r="G1340" s="102">
        <f>G1341+G1343+G1345</f>
        <v>16112923</v>
      </c>
      <c r="H1340" s="102">
        <f>H1341+H1343+H1345</f>
        <v>16249381</v>
      </c>
      <c r="I1340" s="102">
        <f>I1341+I1343+I1345</f>
        <v>16387204</v>
      </c>
      <c r="J1340" s="152">
        <v>6041147</v>
      </c>
      <c r="P1340" s="152"/>
      <c r="Q1340" s="152"/>
      <c r="R1340" s="152"/>
      <c r="S1340" s="152"/>
      <c r="T1340" s="152"/>
    </row>
    <row r="1341" spans="1:20" s="105" customFormat="1" ht="51">
      <c r="A1341" s="86" t="s">
        <v>320</v>
      </c>
      <c r="B1341" s="177">
        <v>793</v>
      </c>
      <c r="C1341" s="88" t="s">
        <v>19</v>
      </c>
      <c r="D1341" s="88" t="s">
        <v>23</v>
      </c>
      <c r="E1341" s="88" t="s">
        <v>293</v>
      </c>
      <c r="F1341" s="88" t="s">
        <v>58</v>
      </c>
      <c r="G1341" s="102">
        <f>G1342</f>
        <v>9335655</v>
      </c>
      <c r="H1341" s="102">
        <f>H1342</f>
        <v>9427412</v>
      </c>
      <c r="I1341" s="102">
        <f>I1342</f>
        <v>9520086</v>
      </c>
      <c r="J1341" s="152">
        <v>496800</v>
      </c>
      <c r="P1341" s="152"/>
      <c r="Q1341" s="152"/>
      <c r="R1341" s="152"/>
      <c r="S1341" s="152"/>
      <c r="T1341" s="152"/>
    </row>
    <row r="1342" spans="1:20" s="105" customFormat="1">
      <c r="A1342" s="86" t="s">
        <v>327</v>
      </c>
      <c r="B1342" s="177"/>
      <c r="C1342" s="88"/>
      <c r="D1342" s="88"/>
      <c r="E1342" s="88" t="s">
        <v>293</v>
      </c>
      <c r="F1342" s="88" t="s">
        <v>326</v>
      </c>
      <c r="G1342" s="102">
        <f>'прил 5,'!G1154</f>
        <v>9335655</v>
      </c>
      <c r="H1342" s="102">
        <f>'прил 5,'!H1154</f>
        <v>9427412</v>
      </c>
      <c r="I1342" s="102">
        <f>'прил 5,'!I1154</f>
        <v>9520086</v>
      </c>
      <c r="J1342" s="152">
        <f>SUM(J1339:J1341)</f>
        <v>14647304</v>
      </c>
      <c r="P1342" s="152"/>
      <c r="Q1342" s="152"/>
      <c r="R1342" s="152"/>
      <c r="S1342" s="152"/>
      <c r="T1342" s="152"/>
    </row>
    <row r="1343" spans="1:20" s="105" customFormat="1" ht="24" customHeight="1">
      <c r="A1343" s="86" t="s">
        <v>324</v>
      </c>
      <c r="B1343" s="177">
        <v>793</v>
      </c>
      <c r="C1343" s="88" t="s">
        <v>19</v>
      </c>
      <c r="D1343" s="88" t="s">
        <v>23</v>
      </c>
      <c r="E1343" s="88" t="s">
        <v>293</v>
      </c>
      <c r="F1343" s="88" t="s">
        <v>37</v>
      </c>
      <c r="G1343" s="102">
        <f>G1344</f>
        <v>6721909</v>
      </c>
      <c r="H1343" s="102">
        <f>H1344</f>
        <v>6766610</v>
      </c>
      <c r="I1343" s="102">
        <f>I1344</f>
        <v>6811759</v>
      </c>
      <c r="J1343" s="152"/>
      <c r="P1343" s="152"/>
      <c r="Q1343" s="152"/>
      <c r="R1343" s="152"/>
      <c r="S1343" s="152"/>
      <c r="T1343" s="152"/>
    </row>
    <row r="1344" spans="1:20" s="105" customFormat="1" ht="24" customHeight="1">
      <c r="A1344" s="86" t="s">
        <v>38</v>
      </c>
      <c r="B1344" s="177">
        <v>793</v>
      </c>
      <c r="C1344" s="88" t="s">
        <v>19</v>
      </c>
      <c r="D1344" s="88" t="s">
        <v>23</v>
      </c>
      <c r="E1344" s="88" t="s">
        <v>293</v>
      </c>
      <c r="F1344" s="88" t="s">
        <v>39</v>
      </c>
      <c r="G1344" s="102">
        <f>'прил 5,'!G1156</f>
        <v>6721909</v>
      </c>
      <c r="H1344" s="102">
        <f>'прил 5,'!H1156</f>
        <v>6766610</v>
      </c>
      <c r="I1344" s="102">
        <f>'прил 5,'!I1156</f>
        <v>6811759</v>
      </c>
      <c r="J1344" s="152"/>
      <c r="P1344" s="152"/>
      <c r="Q1344" s="152"/>
      <c r="R1344" s="152"/>
      <c r="S1344" s="152"/>
      <c r="T1344" s="152"/>
    </row>
    <row r="1345" spans="1:20" s="105" customFormat="1" ht="24" customHeight="1">
      <c r="A1345" s="86" t="s">
        <v>63</v>
      </c>
      <c r="B1345" s="177">
        <v>793</v>
      </c>
      <c r="C1345" s="88" t="s">
        <v>19</v>
      </c>
      <c r="D1345" s="88" t="s">
        <v>23</v>
      </c>
      <c r="E1345" s="88" t="s">
        <v>293</v>
      </c>
      <c r="F1345" s="88" t="s">
        <v>64</v>
      </c>
      <c r="G1345" s="102">
        <f>G1347+G1346</f>
        <v>55359</v>
      </c>
      <c r="H1345" s="102">
        <f>H1347+H1346</f>
        <v>55359</v>
      </c>
      <c r="I1345" s="102">
        <f>I1347+I1346</f>
        <v>55359</v>
      </c>
      <c r="J1345" s="152"/>
      <c r="P1345" s="152"/>
      <c r="Q1345" s="152"/>
      <c r="R1345" s="152"/>
      <c r="S1345" s="152"/>
      <c r="T1345" s="152"/>
    </row>
    <row r="1346" spans="1:20" s="105" customFormat="1" ht="24" hidden="1" customHeight="1">
      <c r="A1346" s="86" t="s">
        <v>329</v>
      </c>
      <c r="B1346" s="177">
        <v>793</v>
      </c>
      <c r="C1346" s="88" t="s">
        <v>19</v>
      </c>
      <c r="D1346" s="88" t="s">
        <v>23</v>
      </c>
      <c r="E1346" s="88" t="s">
        <v>293</v>
      </c>
      <c r="F1346" s="88" t="s">
        <v>328</v>
      </c>
      <c r="G1346" s="102">
        <f>'прил 5,'!G1160</f>
        <v>0</v>
      </c>
      <c r="H1346" s="102">
        <f>'прил 5,'!AH1160</f>
        <v>0</v>
      </c>
      <c r="I1346" s="102">
        <f>'прил 5,'!AI1160</f>
        <v>0</v>
      </c>
      <c r="J1346" s="152"/>
      <c r="P1346" s="152"/>
      <c r="Q1346" s="152"/>
      <c r="R1346" s="152"/>
      <c r="S1346" s="152"/>
      <c r="T1346" s="152"/>
    </row>
    <row r="1347" spans="1:20" s="105" customFormat="1" ht="24" customHeight="1">
      <c r="A1347" s="86" t="s">
        <v>144</v>
      </c>
      <c r="B1347" s="177">
        <v>793</v>
      </c>
      <c r="C1347" s="88" t="s">
        <v>19</v>
      </c>
      <c r="D1347" s="88" t="s">
        <v>23</v>
      </c>
      <c r="E1347" s="88" t="s">
        <v>293</v>
      </c>
      <c r="F1347" s="88" t="s">
        <v>67</v>
      </c>
      <c r="G1347" s="102">
        <f>'прил 5,'!G1161</f>
        <v>55359</v>
      </c>
      <c r="H1347" s="102">
        <f>'прил 5,'!H1161</f>
        <v>55359</v>
      </c>
      <c r="I1347" s="102">
        <f>'прил 5,'!I1161</f>
        <v>55359</v>
      </c>
      <c r="J1347" s="152"/>
      <c r="P1347" s="152"/>
      <c r="Q1347" s="152"/>
      <c r="R1347" s="152"/>
      <c r="S1347" s="152"/>
      <c r="T1347" s="152"/>
    </row>
    <row r="1348" spans="1:20" s="189" customFormat="1" ht="34.5" customHeight="1">
      <c r="A1348" s="186" t="s">
        <v>169</v>
      </c>
      <c r="B1348" s="183">
        <v>793</v>
      </c>
      <c r="C1348" s="184" t="s">
        <v>19</v>
      </c>
      <c r="D1348" s="184" t="s">
        <v>72</v>
      </c>
      <c r="E1348" s="184" t="s">
        <v>234</v>
      </c>
      <c r="F1348" s="187"/>
      <c r="G1348" s="185">
        <f>G1349</f>
        <v>1000000</v>
      </c>
      <c r="H1348" s="185">
        <f t="shared" ref="H1348:I1348" si="375">H1349</f>
        <v>1000000</v>
      </c>
      <c r="I1348" s="185">
        <f t="shared" si="375"/>
        <v>1000000</v>
      </c>
      <c r="J1348" s="188">
        <v>1000000</v>
      </c>
      <c r="P1348" s="188"/>
      <c r="Q1348" s="188"/>
      <c r="R1348" s="188"/>
      <c r="S1348" s="188"/>
      <c r="T1348" s="188"/>
    </row>
    <row r="1349" spans="1:20" s="105" customFormat="1" ht="25.5">
      <c r="A1349" s="167" t="s">
        <v>169</v>
      </c>
      <c r="B1349" s="177">
        <v>793</v>
      </c>
      <c r="C1349" s="88" t="s">
        <v>19</v>
      </c>
      <c r="D1349" s="88" t="s">
        <v>72</v>
      </c>
      <c r="E1349" s="88" t="s">
        <v>276</v>
      </c>
      <c r="F1349" s="177"/>
      <c r="G1349" s="102">
        <f>G1352+G1359+G1363+G1357+G1354+G1351+G1360</f>
        <v>1000000</v>
      </c>
      <c r="H1349" s="102">
        <f>H1352+H1359+H1363+H1357+H1354</f>
        <v>1000000</v>
      </c>
      <c r="I1349" s="102">
        <f>I1352+I1359+I1363+I1357+I1354</f>
        <v>1000000</v>
      </c>
      <c r="J1349" s="152"/>
      <c r="P1349" s="152"/>
      <c r="Q1349" s="152"/>
      <c r="R1349" s="152"/>
      <c r="S1349" s="152"/>
      <c r="T1349" s="152"/>
    </row>
    <row r="1350" spans="1:20" ht="24" hidden="1" customHeight="1">
      <c r="A1350" s="159" t="s">
        <v>148</v>
      </c>
      <c r="B1350" s="49">
        <v>795</v>
      </c>
      <c r="C1350" s="15" t="s">
        <v>69</v>
      </c>
      <c r="D1350" s="15" t="s">
        <v>70</v>
      </c>
      <c r="E1350" s="15" t="s">
        <v>276</v>
      </c>
      <c r="F1350" s="15" t="s">
        <v>149</v>
      </c>
      <c r="G1350" s="74">
        <f>G1351</f>
        <v>0</v>
      </c>
      <c r="H1350" s="74">
        <f>H1351</f>
        <v>0</v>
      </c>
      <c r="I1350" s="74">
        <f>I1351</f>
        <v>0</v>
      </c>
      <c r="J1350" s="1"/>
    </row>
    <row r="1351" spans="1:20" ht="18" hidden="1" customHeight="1">
      <c r="A1351" s="16" t="s">
        <v>150</v>
      </c>
      <c r="B1351" s="49">
        <v>795</v>
      </c>
      <c r="C1351" s="15" t="s">
        <v>69</v>
      </c>
      <c r="D1351" s="15" t="s">
        <v>70</v>
      </c>
      <c r="E1351" s="15" t="s">
        <v>276</v>
      </c>
      <c r="F1351" s="15" t="s">
        <v>151</v>
      </c>
      <c r="G1351" s="74"/>
      <c r="H1351" s="74"/>
      <c r="I1351" s="74"/>
      <c r="J1351" s="1"/>
    </row>
    <row r="1352" spans="1:20" s="105" customFormat="1" hidden="1">
      <c r="A1352" s="86" t="s">
        <v>324</v>
      </c>
      <c r="B1352" s="177">
        <v>793</v>
      </c>
      <c r="C1352" s="88" t="s">
        <v>54</v>
      </c>
      <c r="D1352" s="88" t="s">
        <v>123</v>
      </c>
      <c r="E1352" s="88" t="s">
        <v>276</v>
      </c>
      <c r="F1352" s="88" t="s">
        <v>37</v>
      </c>
      <c r="G1352" s="102">
        <f>G1353</f>
        <v>0</v>
      </c>
      <c r="H1352" s="102">
        <f>H1353</f>
        <v>0</v>
      </c>
      <c r="I1352" s="102">
        <f>I1353</f>
        <v>0</v>
      </c>
      <c r="J1352" s="152"/>
      <c r="P1352" s="152"/>
      <c r="Q1352" s="152"/>
      <c r="R1352" s="152"/>
      <c r="S1352" s="152"/>
      <c r="T1352" s="152"/>
    </row>
    <row r="1353" spans="1:20" s="105" customFormat="1" ht="27.75" hidden="1" customHeight="1">
      <c r="A1353" s="86" t="s">
        <v>38</v>
      </c>
      <c r="B1353" s="177">
        <v>793</v>
      </c>
      <c r="C1353" s="88" t="s">
        <v>54</v>
      </c>
      <c r="D1353" s="88" t="s">
        <v>123</v>
      </c>
      <c r="E1353" s="88" t="s">
        <v>276</v>
      </c>
      <c r="F1353" s="88" t="s">
        <v>39</v>
      </c>
      <c r="G1353" s="102">
        <f>'прил 5,'!G1775+'прил 5,'!G1891</f>
        <v>0</v>
      </c>
      <c r="H1353" s="102">
        <f>'прил 5,'!H1211+'прил 5,'!H1769</f>
        <v>0</v>
      </c>
      <c r="I1353" s="102">
        <f>'прил 5,'!I1211+'прил 5,'!I1769</f>
        <v>0</v>
      </c>
      <c r="J1353" s="152"/>
      <c r="P1353" s="152"/>
      <c r="Q1353" s="152"/>
      <c r="R1353" s="152"/>
      <c r="S1353" s="152"/>
      <c r="T1353" s="152"/>
    </row>
    <row r="1354" spans="1:20" s="105" customFormat="1" ht="30.75" customHeight="1">
      <c r="A1354" s="86" t="s">
        <v>359</v>
      </c>
      <c r="B1354" s="177">
        <v>793</v>
      </c>
      <c r="C1354" s="88" t="s">
        <v>69</v>
      </c>
      <c r="D1354" s="88" t="s">
        <v>70</v>
      </c>
      <c r="E1354" s="88" t="s">
        <v>276</v>
      </c>
      <c r="F1354" s="88" t="s">
        <v>149</v>
      </c>
      <c r="G1354" s="102">
        <f>G1355</f>
        <v>20000</v>
      </c>
      <c r="H1354" s="102">
        <f>H1355</f>
        <v>0</v>
      </c>
      <c r="I1354" s="102">
        <f>I1355</f>
        <v>0</v>
      </c>
      <c r="J1354" s="152"/>
      <c r="P1354" s="152"/>
      <c r="Q1354" s="152"/>
      <c r="R1354" s="152"/>
      <c r="S1354" s="152"/>
      <c r="T1354" s="152"/>
    </row>
    <row r="1355" spans="1:20" s="105" customFormat="1" ht="30.75" customHeight="1">
      <c r="A1355" s="86" t="s">
        <v>355</v>
      </c>
      <c r="B1355" s="177">
        <v>793</v>
      </c>
      <c r="C1355" s="88" t="s">
        <v>69</v>
      </c>
      <c r="D1355" s="88" t="s">
        <v>70</v>
      </c>
      <c r="E1355" s="88" t="s">
        <v>276</v>
      </c>
      <c r="F1355" s="88" t="s">
        <v>151</v>
      </c>
      <c r="G1355" s="102">
        <f>'прил 5,'!G1583</f>
        <v>20000</v>
      </c>
      <c r="H1355" s="102">
        <f>'прил 5,'!H1583</f>
        <v>0</v>
      </c>
      <c r="I1355" s="102">
        <f>'прил 5,'!I1583</f>
        <v>0</v>
      </c>
      <c r="J1355" s="152"/>
      <c r="P1355" s="152"/>
      <c r="Q1355" s="152"/>
      <c r="R1355" s="152"/>
      <c r="S1355" s="152"/>
      <c r="T1355" s="152"/>
    </row>
    <row r="1356" spans="1:20" s="105" customFormat="1" ht="30.75" hidden="1" customHeight="1">
      <c r="A1356" s="86" t="s">
        <v>156</v>
      </c>
      <c r="B1356" s="177">
        <v>793</v>
      </c>
      <c r="C1356" s="88" t="s">
        <v>173</v>
      </c>
      <c r="D1356" s="88" t="s">
        <v>70</v>
      </c>
      <c r="E1356" s="88" t="s">
        <v>276</v>
      </c>
      <c r="F1356" s="88" t="s">
        <v>157</v>
      </c>
      <c r="G1356" s="102">
        <f>G1357</f>
        <v>0</v>
      </c>
      <c r="H1356" s="102">
        <v>0</v>
      </c>
      <c r="I1356" s="102">
        <v>0</v>
      </c>
      <c r="P1356" s="152"/>
      <c r="Q1356" s="152"/>
      <c r="R1356" s="152"/>
      <c r="S1356" s="152"/>
      <c r="T1356" s="152"/>
    </row>
    <row r="1357" spans="1:20" s="105" customFormat="1" ht="30.75" hidden="1" customHeight="1">
      <c r="A1357" s="86" t="s">
        <v>178</v>
      </c>
      <c r="B1357" s="177">
        <v>793</v>
      </c>
      <c r="C1357" s="88" t="s">
        <v>173</v>
      </c>
      <c r="D1357" s="88" t="s">
        <v>70</v>
      </c>
      <c r="E1357" s="88" t="s">
        <v>276</v>
      </c>
      <c r="F1357" s="88" t="s">
        <v>179</v>
      </c>
      <c r="G1357" s="102">
        <f>'прил 5,'!G1360+'прил 5,'!G1181+'прил 5,'!G1242+'прил 5,'!G1464</f>
        <v>0</v>
      </c>
      <c r="H1357" s="102">
        <f>'прил 5,'!H1360+'прил 5,'!H1181+'прил 5,'!H1242+'прил 5,'!H1464</f>
        <v>0</v>
      </c>
      <c r="I1357" s="102">
        <f>'прил 5,'!I1360+'прил 5,'!I1181+'прил 5,'!I1242+'прил 5,'!I1464</f>
        <v>0</v>
      </c>
      <c r="P1357" s="152"/>
      <c r="Q1357" s="152"/>
      <c r="R1357" s="152"/>
      <c r="S1357" s="152"/>
      <c r="T1357" s="152"/>
    </row>
    <row r="1358" spans="1:20" s="105" customFormat="1" hidden="1">
      <c r="A1358" s="86" t="s">
        <v>63</v>
      </c>
      <c r="B1358" s="88" t="s">
        <v>94</v>
      </c>
      <c r="C1358" s="88" t="s">
        <v>26</v>
      </c>
      <c r="D1358" s="88" t="s">
        <v>28</v>
      </c>
      <c r="E1358" s="88" t="s">
        <v>276</v>
      </c>
      <c r="F1358" s="88" t="s">
        <v>31</v>
      </c>
      <c r="G1358" s="102">
        <f>G1359</f>
        <v>0</v>
      </c>
      <c r="H1358" s="102">
        <f>H1359</f>
        <v>0</v>
      </c>
      <c r="I1358" s="102">
        <f>I1359</f>
        <v>0</v>
      </c>
      <c r="J1358" s="152"/>
      <c r="P1358" s="152"/>
      <c r="Q1358" s="152"/>
      <c r="R1358" s="152"/>
      <c r="S1358" s="152"/>
      <c r="T1358" s="152"/>
    </row>
    <row r="1359" spans="1:20" s="105" customFormat="1" ht="19.5" hidden="1" customHeight="1">
      <c r="A1359" s="86" t="s">
        <v>180</v>
      </c>
      <c r="B1359" s="88" t="s">
        <v>94</v>
      </c>
      <c r="C1359" s="88" t="s">
        <v>26</v>
      </c>
      <c r="D1359" s="88" t="s">
        <v>28</v>
      </c>
      <c r="E1359" s="88" t="s">
        <v>276</v>
      </c>
      <c r="F1359" s="88" t="s">
        <v>33</v>
      </c>
      <c r="G1359" s="102">
        <f>'прил 5,'!G234+'прил 5,'!G687</f>
        <v>0</v>
      </c>
      <c r="H1359" s="102"/>
      <c r="I1359" s="102"/>
      <c r="J1359" s="152"/>
      <c r="P1359" s="152"/>
      <c r="Q1359" s="152"/>
      <c r="R1359" s="152"/>
      <c r="S1359" s="152"/>
      <c r="T1359" s="152"/>
    </row>
    <row r="1360" spans="1:20" ht="24" hidden="1" customHeight="1">
      <c r="A1360" s="16" t="s">
        <v>30</v>
      </c>
      <c r="B1360" s="49">
        <v>795</v>
      </c>
      <c r="C1360" s="15" t="s">
        <v>44</v>
      </c>
      <c r="D1360" s="15" t="s">
        <v>19</v>
      </c>
      <c r="E1360" s="15" t="s">
        <v>276</v>
      </c>
      <c r="F1360" s="15" t="s">
        <v>31</v>
      </c>
      <c r="G1360" s="74">
        <f>G1361</f>
        <v>0</v>
      </c>
      <c r="H1360" s="74">
        <f>H1361</f>
        <v>0</v>
      </c>
      <c r="I1360" s="74">
        <f>I1361</f>
        <v>0</v>
      </c>
      <c r="J1360" s="1"/>
    </row>
    <row r="1361" spans="1:20" ht="18" hidden="1" customHeight="1">
      <c r="A1361" s="16" t="s">
        <v>32</v>
      </c>
      <c r="B1361" s="49">
        <v>795</v>
      </c>
      <c r="C1361" s="15" t="s">
        <v>44</v>
      </c>
      <c r="D1361" s="15" t="s">
        <v>19</v>
      </c>
      <c r="E1361" s="15" t="s">
        <v>276</v>
      </c>
      <c r="F1361" s="15" t="s">
        <v>33</v>
      </c>
      <c r="G1361" s="74"/>
      <c r="H1361" s="74"/>
      <c r="I1361" s="74"/>
      <c r="J1361" s="1"/>
    </row>
    <row r="1362" spans="1:20" s="105" customFormat="1">
      <c r="A1362" s="86" t="s">
        <v>63</v>
      </c>
      <c r="B1362" s="177">
        <v>793</v>
      </c>
      <c r="C1362" s="88" t="s">
        <v>19</v>
      </c>
      <c r="D1362" s="88" t="s">
        <v>72</v>
      </c>
      <c r="E1362" s="88" t="s">
        <v>276</v>
      </c>
      <c r="F1362" s="88" t="s">
        <v>64</v>
      </c>
      <c r="G1362" s="102">
        <f>G1363</f>
        <v>980000</v>
      </c>
      <c r="H1362" s="102">
        <f>H1363</f>
        <v>1000000</v>
      </c>
      <c r="I1362" s="102">
        <f>I1363</f>
        <v>1000000</v>
      </c>
      <c r="J1362" s="152"/>
      <c r="P1362" s="152"/>
      <c r="Q1362" s="152"/>
      <c r="R1362" s="152"/>
      <c r="S1362" s="152"/>
      <c r="T1362" s="152"/>
    </row>
    <row r="1363" spans="1:20" s="105" customFormat="1" ht="19.5" customHeight="1">
      <c r="A1363" s="86" t="s">
        <v>180</v>
      </c>
      <c r="B1363" s="177">
        <v>793</v>
      </c>
      <c r="C1363" s="88" t="s">
        <v>19</v>
      </c>
      <c r="D1363" s="88" t="s">
        <v>72</v>
      </c>
      <c r="E1363" s="88" t="s">
        <v>276</v>
      </c>
      <c r="F1363" s="88" t="s">
        <v>181</v>
      </c>
      <c r="G1363" s="102">
        <f>'прил 5,'!G1102</f>
        <v>980000</v>
      </c>
      <c r="H1363" s="102">
        <f>'прил 5,'!H1102</f>
        <v>1000000</v>
      </c>
      <c r="I1363" s="102">
        <f>'прил 5,'!I1102</f>
        <v>1000000</v>
      </c>
      <c r="J1363" s="152"/>
      <c r="P1363" s="152"/>
      <c r="Q1363" s="152"/>
      <c r="R1363" s="152"/>
      <c r="S1363" s="152"/>
      <c r="T1363" s="152"/>
    </row>
    <row r="1364" spans="1:20" s="105" customFormat="1" hidden="1">
      <c r="A1364" s="86" t="s">
        <v>32</v>
      </c>
      <c r="B1364" s="177">
        <v>757</v>
      </c>
      <c r="C1364" s="88" t="s">
        <v>44</v>
      </c>
      <c r="D1364" s="88" t="s">
        <v>19</v>
      </c>
      <c r="E1364" s="88" t="s">
        <v>276</v>
      </c>
      <c r="F1364" s="88" t="s">
        <v>33</v>
      </c>
      <c r="G1364" s="89"/>
      <c r="H1364" s="89"/>
      <c r="I1364" s="89"/>
      <c r="J1364" s="152"/>
      <c r="P1364" s="152"/>
      <c r="Q1364" s="152"/>
      <c r="R1364" s="152"/>
      <c r="S1364" s="152"/>
      <c r="T1364" s="152"/>
    </row>
    <row r="1365" spans="1:20" s="148" customFormat="1" ht="26.25" customHeight="1">
      <c r="A1365" s="182" t="s">
        <v>164</v>
      </c>
      <c r="B1365" s="183">
        <v>793</v>
      </c>
      <c r="C1365" s="184" t="s">
        <v>19</v>
      </c>
      <c r="D1365" s="184" t="s">
        <v>23</v>
      </c>
      <c r="E1365" s="190" t="s">
        <v>210</v>
      </c>
      <c r="F1365" s="184"/>
      <c r="G1365" s="185">
        <f>G1369+G1391+G1395+G1388+G1382+G1385</f>
        <v>23038160.190000001</v>
      </c>
      <c r="H1365" s="185">
        <f t="shared" ref="H1365:I1365" si="376">H1366+H1369+H1374+H1377+H1392</f>
        <v>3000000</v>
      </c>
      <c r="I1365" s="185">
        <f t="shared" si="376"/>
        <v>3000000</v>
      </c>
      <c r="J1365" s="147">
        <v>1487719</v>
      </c>
      <c r="P1365" s="147"/>
      <c r="Q1365" s="147"/>
      <c r="R1365" s="147"/>
      <c r="S1365" s="147"/>
      <c r="T1365" s="147"/>
    </row>
    <row r="1366" spans="1:20" s="148" customFormat="1" ht="51.75" hidden="1" customHeight="1">
      <c r="A1366" s="86" t="s">
        <v>641</v>
      </c>
      <c r="B1366" s="177">
        <v>793</v>
      </c>
      <c r="C1366" s="88" t="s">
        <v>19</v>
      </c>
      <c r="D1366" s="88" t="s">
        <v>23</v>
      </c>
      <c r="E1366" s="88" t="s">
        <v>642</v>
      </c>
      <c r="F1366" s="88"/>
      <c r="G1366" s="102">
        <f t="shared" ref="G1366:I1367" si="377">G1367</f>
        <v>0</v>
      </c>
      <c r="H1366" s="102">
        <f t="shared" si="377"/>
        <v>0</v>
      </c>
      <c r="I1366" s="102">
        <f t="shared" si="377"/>
        <v>0</v>
      </c>
      <c r="J1366" s="147"/>
      <c r="P1366" s="147"/>
      <c r="Q1366" s="147"/>
      <c r="R1366" s="147"/>
      <c r="S1366" s="147"/>
      <c r="T1366" s="147"/>
    </row>
    <row r="1367" spans="1:20" s="148" customFormat="1" ht="26.25" hidden="1" customHeight="1">
      <c r="A1367" s="86" t="s">
        <v>324</v>
      </c>
      <c r="B1367" s="177">
        <v>793</v>
      </c>
      <c r="C1367" s="88" t="s">
        <v>19</v>
      </c>
      <c r="D1367" s="88" t="s">
        <v>23</v>
      </c>
      <c r="E1367" s="88" t="s">
        <v>642</v>
      </c>
      <c r="F1367" s="88" t="s">
        <v>37</v>
      </c>
      <c r="G1367" s="102">
        <f t="shared" si="377"/>
        <v>0</v>
      </c>
      <c r="H1367" s="102">
        <f t="shared" si="377"/>
        <v>0</v>
      </c>
      <c r="I1367" s="102">
        <f t="shared" si="377"/>
        <v>0</v>
      </c>
      <c r="J1367" s="147"/>
      <c r="P1367" s="147"/>
      <c r="Q1367" s="147"/>
      <c r="R1367" s="147"/>
      <c r="S1367" s="147"/>
      <c r="T1367" s="147"/>
    </row>
    <row r="1368" spans="1:20" s="148" customFormat="1" ht="26.25" hidden="1" customHeight="1">
      <c r="A1368" s="86" t="s">
        <v>38</v>
      </c>
      <c r="B1368" s="177">
        <v>793</v>
      </c>
      <c r="C1368" s="88" t="s">
        <v>19</v>
      </c>
      <c r="D1368" s="88" t="s">
        <v>23</v>
      </c>
      <c r="E1368" s="88" t="s">
        <v>642</v>
      </c>
      <c r="F1368" s="88" t="s">
        <v>39</v>
      </c>
      <c r="G1368" s="102">
        <f>'прил 5,'!G1171</f>
        <v>0</v>
      </c>
      <c r="H1368" s="102"/>
      <c r="I1368" s="102"/>
      <c r="J1368" s="147"/>
      <c r="P1368" s="147"/>
      <c r="Q1368" s="147"/>
      <c r="R1368" s="147"/>
      <c r="S1368" s="147"/>
      <c r="T1368" s="147"/>
    </row>
    <row r="1369" spans="1:20" s="105" customFormat="1" ht="20.25" customHeight="1">
      <c r="A1369" s="86" t="s">
        <v>334</v>
      </c>
      <c r="B1369" s="177">
        <v>793</v>
      </c>
      <c r="C1369" s="88" t="s">
        <v>19</v>
      </c>
      <c r="D1369" s="88" t="s">
        <v>23</v>
      </c>
      <c r="E1369" s="88" t="s">
        <v>211</v>
      </c>
      <c r="F1369" s="88"/>
      <c r="G1369" s="102">
        <f>G1372+G1380</f>
        <v>22948160.190000001</v>
      </c>
      <c r="H1369" s="102">
        <f t="shared" ref="H1369:I1369" si="378">H1372+H1380</f>
        <v>3000000</v>
      </c>
      <c r="I1369" s="102">
        <f t="shared" si="378"/>
        <v>3000000</v>
      </c>
      <c r="J1369" s="152"/>
      <c r="P1369" s="152"/>
      <c r="Q1369" s="152"/>
      <c r="R1369" s="152"/>
      <c r="S1369" s="152"/>
      <c r="T1369" s="152"/>
    </row>
    <row r="1370" spans="1:20" s="105" customFormat="1" ht="29.25" hidden="1" customHeight="1">
      <c r="A1370" s="86" t="s">
        <v>30</v>
      </c>
      <c r="B1370" s="88" t="s">
        <v>94</v>
      </c>
      <c r="C1370" s="88" t="s">
        <v>26</v>
      </c>
      <c r="D1370" s="88" t="s">
        <v>28</v>
      </c>
      <c r="E1370" s="88" t="s">
        <v>211</v>
      </c>
      <c r="F1370" s="88" t="s">
        <v>31</v>
      </c>
      <c r="G1370" s="102">
        <f>G1371</f>
        <v>0</v>
      </c>
      <c r="H1370" s="102"/>
      <c r="I1370" s="102"/>
      <c r="J1370" s="152"/>
      <c r="P1370" s="152"/>
      <c r="Q1370" s="152"/>
      <c r="R1370" s="152"/>
      <c r="S1370" s="152"/>
      <c r="T1370" s="152"/>
    </row>
    <row r="1371" spans="1:20" s="105" customFormat="1" ht="19.5" hidden="1" customHeight="1">
      <c r="A1371" s="86" t="s">
        <v>32</v>
      </c>
      <c r="B1371" s="88" t="s">
        <v>94</v>
      </c>
      <c r="C1371" s="88" t="s">
        <v>26</v>
      </c>
      <c r="D1371" s="88" t="s">
        <v>28</v>
      </c>
      <c r="E1371" s="88" t="s">
        <v>211</v>
      </c>
      <c r="F1371" s="88" t="s">
        <v>33</v>
      </c>
      <c r="G1371" s="102"/>
      <c r="H1371" s="102"/>
      <c r="I1371" s="102"/>
      <c r="J1371" s="152"/>
      <c r="P1371" s="152"/>
      <c r="Q1371" s="152"/>
      <c r="R1371" s="152"/>
      <c r="S1371" s="152"/>
      <c r="T1371" s="152"/>
    </row>
    <row r="1372" spans="1:20" s="105" customFormat="1">
      <c r="A1372" s="86" t="s">
        <v>63</v>
      </c>
      <c r="B1372" s="177">
        <v>792</v>
      </c>
      <c r="C1372" s="88" t="s">
        <v>19</v>
      </c>
      <c r="D1372" s="88" t="s">
        <v>23</v>
      </c>
      <c r="E1372" s="88" t="s">
        <v>211</v>
      </c>
      <c r="F1372" s="88" t="s">
        <v>64</v>
      </c>
      <c r="G1372" s="102">
        <f t="shared" ref="G1372:I1372" si="379">G1373</f>
        <v>22948160.190000001</v>
      </c>
      <c r="H1372" s="102">
        <f t="shared" si="379"/>
        <v>3000000</v>
      </c>
      <c r="I1372" s="102">
        <f t="shared" si="379"/>
        <v>3000000</v>
      </c>
      <c r="J1372" s="152"/>
      <c r="P1372" s="152"/>
      <c r="Q1372" s="152"/>
      <c r="R1372" s="152"/>
      <c r="S1372" s="152"/>
      <c r="T1372" s="152"/>
    </row>
    <row r="1373" spans="1:20" s="105" customFormat="1" ht="18.75" customHeight="1">
      <c r="A1373" s="86" t="s">
        <v>329</v>
      </c>
      <c r="B1373" s="177"/>
      <c r="C1373" s="88"/>
      <c r="D1373" s="88"/>
      <c r="E1373" s="88" t="s">
        <v>211</v>
      </c>
      <c r="F1373" s="88" t="s">
        <v>328</v>
      </c>
      <c r="G1373" s="102">
        <f>'прил 5,'!G998</f>
        <v>22948160.190000001</v>
      </c>
      <c r="H1373" s="102">
        <f>'прил 5,'!H998</f>
        <v>3000000</v>
      </c>
      <c r="I1373" s="102">
        <f>'прил 5,'!I998</f>
        <v>3000000</v>
      </c>
      <c r="J1373" s="152"/>
      <c r="P1373" s="152"/>
      <c r="Q1373" s="152"/>
      <c r="R1373" s="152"/>
      <c r="S1373" s="152"/>
      <c r="T1373" s="152"/>
    </row>
    <row r="1374" spans="1:20" s="105" customFormat="1" ht="30.75" hidden="1" customHeight="1">
      <c r="A1374" s="86" t="s">
        <v>406</v>
      </c>
      <c r="B1374" s="177">
        <v>793</v>
      </c>
      <c r="C1374" s="88" t="s">
        <v>19</v>
      </c>
      <c r="D1374" s="88" t="s">
        <v>23</v>
      </c>
      <c r="E1374" s="88" t="s">
        <v>405</v>
      </c>
      <c r="F1374" s="88"/>
      <c r="G1374" s="102">
        <f t="shared" ref="G1374:I1374" si="380">G1375</f>
        <v>0</v>
      </c>
      <c r="H1374" s="102">
        <f t="shared" si="380"/>
        <v>0</v>
      </c>
      <c r="I1374" s="102">
        <f t="shared" si="380"/>
        <v>0</v>
      </c>
      <c r="P1374" s="152"/>
      <c r="Q1374" s="152"/>
      <c r="R1374" s="152"/>
      <c r="S1374" s="152"/>
      <c r="T1374" s="152"/>
    </row>
    <row r="1375" spans="1:20" s="105" customFormat="1" ht="19.5" hidden="1" customHeight="1">
      <c r="A1375" s="86" t="s">
        <v>63</v>
      </c>
      <c r="B1375" s="177">
        <v>793</v>
      </c>
      <c r="C1375" s="88" t="s">
        <v>19</v>
      </c>
      <c r="D1375" s="88" t="s">
        <v>23</v>
      </c>
      <c r="E1375" s="88" t="s">
        <v>405</v>
      </c>
      <c r="F1375" s="88" t="s">
        <v>64</v>
      </c>
      <c r="G1375" s="102">
        <f>G1376</f>
        <v>0</v>
      </c>
      <c r="H1375" s="102">
        <f>H1376+H1377</f>
        <v>0</v>
      </c>
      <c r="I1375" s="102">
        <f>I1376+I1377</f>
        <v>0</v>
      </c>
      <c r="P1375" s="152"/>
      <c r="Q1375" s="152"/>
      <c r="R1375" s="152"/>
      <c r="S1375" s="152"/>
      <c r="T1375" s="152"/>
    </row>
    <row r="1376" spans="1:20" s="105" customFormat="1" ht="18.75" hidden="1" customHeight="1">
      <c r="A1376" s="86" t="s">
        <v>329</v>
      </c>
      <c r="B1376" s="177">
        <v>793</v>
      </c>
      <c r="C1376" s="88" t="s">
        <v>19</v>
      </c>
      <c r="D1376" s="88" t="s">
        <v>23</v>
      </c>
      <c r="E1376" s="88" t="s">
        <v>405</v>
      </c>
      <c r="F1376" s="88" t="s">
        <v>328</v>
      </c>
      <c r="G1376" s="102">
        <f>'прил 5,'!G1168+'прил 5,'!G1689</f>
        <v>0</v>
      </c>
      <c r="H1376" s="102">
        <v>0</v>
      </c>
      <c r="I1376" s="102">
        <v>0</v>
      </c>
      <c r="P1376" s="152"/>
      <c r="Q1376" s="152"/>
      <c r="R1376" s="152"/>
      <c r="S1376" s="152"/>
      <c r="T1376" s="152"/>
    </row>
    <row r="1377" spans="1:20" s="105" customFormat="1" ht="40.5" hidden="1" customHeight="1">
      <c r="A1377" s="86" t="s">
        <v>432</v>
      </c>
      <c r="B1377" s="177">
        <v>774</v>
      </c>
      <c r="C1377" s="88" t="s">
        <v>19</v>
      </c>
      <c r="D1377" s="88" t="s">
        <v>23</v>
      </c>
      <c r="E1377" s="88" t="s">
        <v>431</v>
      </c>
      <c r="F1377" s="88"/>
      <c r="G1377" s="102">
        <f>G1378</f>
        <v>0</v>
      </c>
      <c r="H1377" s="102">
        <v>0</v>
      </c>
      <c r="I1377" s="102">
        <v>0</v>
      </c>
      <c r="J1377" s="152"/>
      <c r="P1377" s="152"/>
      <c r="Q1377" s="152"/>
      <c r="R1377" s="152"/>
      <c r="S1377" s="152"/>
      <c r="T1377" s="152"/>
    </row>
    <row r="1378" spans="1:20" s="105" customFormat="1" hidden="1">
      <c r="A1378" s="86" t="s">
        <v>63</v>
      </c>
      <c r="B1378" s="177">
        <v>774</v>
      </c>
      <c r="C1378" s="88" t="s">
        <v>19</v>
      </c>
      <c r="D1378" s="88" t="s">
        <v>23</v>
      </c>
      <c r="E1378" s="88" t="s">
        <v>431</v>
      </c>
      <c r="F1378" s="88" t="s">
        <v>64</v>
      </c>
      <c r="G1378" s="102">
        <f>G1379</f>
        <v>0</v>
      </c>
      <c r="H1378" s="102">
        <v>0</v>
      </c>
      <c r="I1378" s="102">
        <v>0</v>
      </c>
      <c r="J1378" s="152"/>
      <c r="P1378" s="152"/>
      <c r="Q1378" s="152"/>
      <c r="R1378" s="152"/>
      <c r="S1378" s="152"/>
      <c r="T1378" s="152"/>
    </row>
    <row r="1379" spans="1:20" s="105" customFormat="1" ht="15" hidden="1" customHeight="1">
      <c r="A1379" s="86" t="s">
        <v>329</v>
      </c>
      <c r="B1379" s="177">
        <v>774</v>
      </c>
      <c r="C1379" s="88" t="s">
        <v>19</v>
      </c>
      <c r="D1379" s="88" t="s">
        <v>23</v>
      </c>
      <c r="E1379" s="88" t="s">
        <v>431</v>
      </c>
      <c r="F1379" s="88" t="s">
        <v>328</v>
      </c>
      <c r="G1379" s="102"/>
      <c r="H1379" s="102">
        <v>0</v>
      </c>
      <c r="I1379" s="102">
        <v>0</v>
      </c>
      <c r="J1379" s="152"/>
      <c r="P1379" s="152"/>
      <c r="Q1379" s="152"/>
      <c r="R1379" s="152"/>
      <c r="S1379" s="152"/>
      <c r="T1379" s="152"/>
    </row>
    <row r="1380" spans="1:20" ht="18.75" hidden="1" customHeight="1">
      <c r="A1380" s="86" t="s">
        <v>63</v>
      </c>
      <c r="B1380" s="14">
        <v>793</v>
      </c>
      <c r="C1380" s="15" t="s">
        <v>19</v>
      </c>
      <c r="D1380" s="15" t="s">
        <v>23</v>
      </c>
      <c r="E1380" s="15" t="s">
        <v>211</v>
      </c>
      <c r="F1380" s="15" t="s">
        <v>64</v>
      </c>
      <c r="G1380" s="74">
        <f>G1381</f>
        <v>0</v>
      </c>
      <c r="H1380" s="74">
        <f>H1381</f>
        <v>0</v>
      </c>
      <c r="I1380" s="74">
        <f>I1381</f>
        <v>0</v>
      </c>
      <c r="J1380" s="1"/>
    </row>
    <row r="1381" spans="1:20" ht="18.75" hidden="1" customHeight="1">
      <c r="A1381" s="86" t="s">
        <v>144</v>
      </c>
      <c r="B1381" s="14">
        <v>793</v>
      </c>
      <c r="C1381" s="15" t="s">
        <v>19</v>
      </c>
      <c r="D1381" s="15" t="s">
        <v>23</v>
      </c>
      <c r="E1381" s="15" t="s">
        <v>211</v>
      </c>
      <c r="F1381" s="15" t="s">
        <v>67</v>
      </c>
      <c r="G1381" s="74"/>
      <c r="H1381" s="74"/>
      <c r="I1381" s="74"/>
      <c r="J1381" s="1"/>
    </row>
    <row r="1382" spans="1:20" ht="33" hidden="1" customHeight="1">
      <c r="A1382" s="86" t="s">
        <v>432</v>
      </c>
      <c r="B1382" s="14">
        <v>793</v>
      </c>
      <c r="C1382" s="15" t="s">
        <v>19</v>
      </c>
      <c r="D1382" s="15" t="s">
        <v>23</v>
      </c>
      <c r="E1382" s="15" t="s">
        <v>431</v>
      </c>
      <c r="F1382" s="15"/>
      <c r="G1382" s="74">
        <f>G1383</f>
        <v>0</v>
      </c>
      <c r="H1382" s="74">
        <f t="shared" ref="H1382:I1382" si="381">H1383</f>
        <v>0</v>
      </c>
      <c r="I1382" s="74">
        <f t="shared" si="381"/>
        <v>0</v>
      </c>
      <c r="J1382" s="1"/>
    </row>
    <row r="1383" spans="1:20" ht="18.75" hidden="1" customHeight="1">
      <c r="A1383" s="86" t="s">
        <v>63</v>
      </c>
      <c r="B1383" s="14">
        <v>793</v>
      </c>
      <c r="C1383" s="15" t="s">
        <v>19</v>
      </c>
      <c r="D1383" s="15" t="s">
        <v>23</v>
      </c>
      <c r="E1383" s="15" t="s">
        <v>431</v>
      </c>
      <c r="F1383" s="15" t="s">
        <v>64</v>
      </c>
      <c r="G1383" s="74">
        <f>G1384</f>
        <v>0</v>
      </c>
      <c r="H1383" s="74">
        <f>H1384</f>
        <v>0</v>
      </c>
      <c r="I1383" s="74">
        <f>I1384</f>
        <v>0</v>
      </c>
      <c r="J1383" s="1"/>
    </row>
    <row r="1384" spans="1:20" ht="18.75" hidden="1" customHeight="1">
      <c r="A1384" s="86" t="s">
        <v>144</v>
      </c>
      <c r="B1384" s="14">
        <v>793</v>
      </c>
      <c r="C1384" s="15" t="s">
        <v>19</v>
      </c>
      <c r="D1384" s="15" t="s">
        <v>23</v>
      </c>
      <c r="E1384" s="15" t="s">
        <v>431</v>
      </c>
      <c r="F1384" s="15" t="s">
        <v>67</v>
      </c>
      <c r="G1384" s="74">
        <f>'прил 5,'!G1174</f>
        <v>0</v>
      </c>
      <c r="H1384" s="74">
        <v>0</v>
      </c>
      <c r="I1384" s="74">
        <v>0</v>
      </c>
      <c r="J1384" s="1"/>
    </row>
    <row r="1385" spans="1:20" ht="31.5" customHeight="1">
      <c r="A1385" s="86" t="s">
        <v>838</v>
      </c>
      <c r="B1385" s="14">
        <v>793</v>
      </c>
      <c r="C1385" s="15" t="s">
        <v>19</v>
      </c>
      <c r="D1385" s="15" t="s">
        <v>23</v>
      </c>
      <c r="E1385" s="15" t="s">
        <v>837</v>
      </c>
      <c r="F1385" s="15"/>
      <c r="G1385" s="74">
        <f>G1386</f>
        <v>60000</v>
      </c>
      <c r="H1385" s="74">
        <f t="shared" ref="H1385:I1385" si="382">H1386</f>
        <v>0</v>
      </c>
      <c r="I1385" s="74">
        <f t="shared" si="382"/>
        <v>0</v>
      </c>
      <c r="J1385" s="1"/>
    </row>
    <row r="1386" spans="1:20" ht="18.75" customHeight="1">
      <c r="A1386" s="86" t="s">
        <v>63</v>
      </c>
      <c r="B1386" s="14">
        <v>793</v>
      </c>
      <c r="C1386" s="15" t="s">
        <v>19</v>
      </c>
      <c r="D1386" s="15" t="s">
        <v>23</v>
      </c>
      <c r="E1386" s="15" t="s">
        <v>837</v>
      </c>
      <c r="F1386" s="15" t="s">
        <v>64</v>
      </c>
      <c r="G1386" s="74">
        <f>G1387</f>
        <v>60000</v>
      </c>
      <c r="H1386" s="74">
        <f>H1387</f>
        <v>0</v>
      </c>
      <c r="I1386" s="74">
        <f>I1387</f>
        <v>0</v>
      </c>
      <c r="J1386" s="1"/>
    </row>
    <row r="1387" spans="1:20" ht="18.75" customHeight="1">
      <c r="A1387" s="86" t="s">
        <v>144</v>
      </c>
      <c r="B1387" s="14">
        <v>793</v>
      </c>
      <c r="C1387" s="15" t="s">
        <v>19</v>
      </c>
      <c r="D1387" s="15" t="s">
        <v>23</v>
      </c>
      <c r="E1387" s="15" t="s">
        <v>837</v>
      </c>
      <c r="F1387" s="15" t="s">
        <v>67</v>
      </c>
      <c r="G1387" s="74">
        <f>'прил 5,'!G1177</f>
        <v>60000</v>
      </c>
      <c r="H1387" s="74">
        <v>0</v>
      </c>
      <c r="I1387" s="74">
        <v>0</v>
      </c>
      <c r="J1387" s="1"/>
    </row>
    <row r="1388" spans="1:20" ht="19.5" customHeight="1">
      <c r="A1388" s="86" t="s">
        <v>833</v>
      </c>
      <c r="B1388" s="14">
        <v>792</v>
      </c>
      <c r="C1388" s="15" t="s">
        <v>26</v>
      </c>
      <c r="D1388" s="15" t="s">
        <v>28</v>
      </c>
      <c r="E1388" s="15" t="s">
        <v>834</v>
      </c>
      <c r="F1388" s="15"/>
      <c r="G1388" s="74">
        <f>G1389</f>
        <v>30000</v>
      </c>
      <c r="H1388" s="74">
        <f t="shared" ref="H1388:I1388" si="383">H1389</f>
        <v>0</v>
      </c>
      <c r="I1388" s="74">
        <f t="shared" si="383"/>
        <v>0</v>
      </c>
      <c r="J1388" s="1"/>
    </row>
    <row r="1389" spans="1:20" ht="30" customHeight="1">
      <c r="A1389" s="16" t="s">
        <v>30</v>
      </c>
      <c r="B1389" s="14">
        <v>792</v>
      </c>
      <c r="C1389" s="15" t="s">
        <v>26</v>
      </c>
      <c r="D1389" s="15" t="s">
        <v>28</v>
      </c>
      <c r="E1389" s="15" t="s">
        <v>834</v>
      </c>
      <c r="F1389" s="15" t="s">
        <v>31</v>
      </c>
      <c r="G1389" s="74">
        <f>G1390</f>
        <v>30000</v>
      </c>
      <c r="H1389" s="74">
        <f>H1390</f>
        <v>0</v>
      </c>
      <c r="I1389" s="74">
        <f>I1390</f>
        <v>0</v>
      </c>
      <c r="J1389" s="1"/>
    </row>
    <row r="1390" spans="1:20" ht="18.75" customHeight="1">
      <c r="A1390" s="16" t="s">
        <v>32</v>
      </c>
      <c r="B1390" s="14">
        <v>792</v>
      </c>
      <c r="C1390" s="15" t="s">
        <v>26</v>
      </c>
      <c r="D1390" s="15" t="s">
        <v>28</v>
      </c>
      <c r="E1390" s="15" t="s">
        <v>834</v>
      </c>
      <c r="F1390" s="15" t="s">
        <v>33</v>
      </c>
      <c r="G1390" s="74">
        <f>'прил 5,'!G721</f>
        <v>30000</v>
      </c>
      <c r="H1390" s="74">
        <v>0</v>
      </c>
      <c r="I1390" s="74">
        <v>0</v>
      </c>
      <c r="J1390" s="1"/>
    </row>
    <row r="1391" spans="1:20" s="105" customFormat="1" ht="25.5" hidden="1" customHeight="1">
      <c r="A1391" s="86" t="s">
        <v>164</v>
      </c>
      <c r="B1391" s="177">
        <v>793</v>
      </c>
      <c r="C1391" s="88" t="s">
        <v>19</v>
      </c>
      <c r="D1391" s="88" t="s">
        <v>23</v>
      </c>
      <c r="E1391" s="88" t="s">
        <v>210</v>
      </c>
      <c r="F1391" s="88"/>
      <c r="G1391" s="102">
        <f>G1392</f>
        <v>0</v>
      </c>
      <c r="H1391" s="102">
        <f t="shared" ref="H1391:I1391" si="384">H1392</f>
        <v>0</v>
      </c>
      <c r="I1391" s="102">
        <f t="shared" si="384"/>
        <v>0</v>
      </c>
      <c r="P1391" s="152"/>
      <c r="Q1391" s="152"/>
      <c r="R1391" s="152"/>
      <c r="S1391" s="152"/>
      <c r="T1391" s="152"/>
    </row>
    <row r="1392" spans="1:20" s="105" customFormat="1" ht="30.75" hidden="1" customHeight="1">
      <c r="A1392" s="86" t="s">
        <v>699</v>
      </c>
      <c r="B1392" s="177">
        <v>793</v>
      </c>
      <c r="C1392" s="88" t="s">
        <v>19</v>
      </c>
      <c r="D1392" s="88" t="s">
        <v>23</v>
      </c>
      <c r="E1392" s="88" t="s">
        <v>698</v>
      </c>
      <c r="F1392" s="88"/>
      <c r="G1392" s="102">
        <f t="shared" ref="G1392:I1393" si="385">G1393</f>
        <v>0</v>
      </c>
      <c r="H1392" s="102">
        <f t="shared" si="385"/>
        <v>0</v>
      </c>
      <c r="I1392" s="102">
        <f t="shared" si="385"/>
        <v>0</v>
      </c>
      <c r="P1392" s="152"/>
      <c r="Q1392" s="152"/>
      <c r="R1392" s="152"/>
      <c r="S1392" s="152"/>
      <c r="T1392" s="152"/>
    </row>
    <row r="1393" spans="1:20" s="105" customFormat="1" ht="19.5" hidden="1" customHeight="1">
      <c r="A1393" s="86" t="s">
        <v>63</v>
      </c>
      <c r="B1393" s="177">
        <v>793</v>
      </c>
      <c r="C1393" s="88" t="s">
        <v>19</v>
      </c>
      <c r="D1393" s="88" t="s">
        <v>23</v>
      </c>
      <c r="E1393" s="88" t="s">
        <v>698</v>
      </c>
      <c r="F1393" s="88" t="s">
        <v>64</v>
      </c>
      <c r="G1393" s="102">
        <f>G1394</f>
        <v>0</v>
      </c>
      <c r="H1393" s="102">
        <f t="shared" si="385"/>
        <v>0</v>
      </c>
      <c r="I1393" s="102">
        <f t="shared" si="385"/>
        <v>0</v>
      </c>
      <c r="P1393" s="152"/>
      <c r="Q1393" s="152"/>
      <c r="R1393" s="152"/>
      <c r="S1393" s="152"/>
      <c r="T1393" s="152"/>
    </row>
    <row r="1394" spans="1:20" s="105" customFormat="1" ht="18.75" hidden="1" customHeight="1">
      <c r="A1394" s="86" t="s">
        <v>180</v>
      </c>
      <c r="B1394" s="177">
        <v>793</v>
      </c>
      <c r="C1394" s="88" t="s">
        <v>19</v>
      </c>
      <c r="D1394" s="88" t="s">
        <v>23</v>
      </c>
      <c r="E1394" s="88" t="s">
        <v>698</v>
      </c>
      <c r="F1394" s="88" t="s">
        <v>181</v>
      </c>
      <c r="G1394" s="102"/>
      <c r="H1394" s="102"/>
      <c r="I1394" s="102"/>
      <c r="P1394" s="152"/>
      <c r="Q1394" s="152"/>
      <c r="R1394" s="152"/>
      <c r="S1394" s="152"/>
      <c r="T1394" s="152"/>
    </row>
    <row r="1395" spans="1:20" s="46" customFormat="1" ht="48" hidden="1" customHeight="1">
      <c r="A1395" s="16" t="s">
        <v>811</v>
      </c>
      <c r="B1395" s="14">
        <v>793</v>
      </c>
      <c r="C1395" s="15" t="s">
        <v>19</v>
      </c>
      <c r="D1395" s="15" t="s">
        <v>26</v>
      </c>
      <c r="E1395" s="15" t="s">
        <v>809</v>
      </c>
      <c r="F1395" s="15"/>
      <c r="G1395" s="74">
        <f t="shared" ref="G1395:I1396" si="386">G1396</f>
        <v>0</v>
      </c>
      <c r="H1395" s="74">
        <f t="shared" si="386"/>
        <v>0</v>
      </c>
      <c r="I1395" s="74">
        <f t="shared" si="386"/>
        <v>0</v>
      </c>
      <c r="P1395" s="127"/>
      <c r="Q1395" s="127"/>
      <c r="R1395" s="127"/>
      <c r="S1395" s="127"/>
      <c r="T1395" s="127"/>
    </row>
    <row r="1396" spans="1:20" s="46" customFormat="1" ht="29.25" hidden="1" customHeight="1">
      <c r="A1396" s="16" t="s">
        <v>63</v>
      </c>
      <c r="B1396" s="14">
        <v>793</v>
      </c>
      <c r="C1396" s="15" t="s">
        <v>19</v>
      </c>
      <c r="D1396" s="15" t="s">
        <v>26</v>
      </c>
      <c r="E1396" s="15" t="s">
        <v>809</v>
      </c>
      <c r="F1396" s="15" t="s">
        <v>64</v>
      </c>
      <c r="G1396" s="74">
        <f t="shared" si="386"/>
        <v>0</v>
      </c>
      <c r="H1396" s="74">
        <f t="shared" si="386"/>
        <v>0</v>
      </c>
      <c r="I1396" s="74">
        <f t="shared" si="386"/>
        <v>0</v>
      </c>
      <c r="P1396" s="127"/>
      <c r="Q1396" s="127"/>
      <c r="R1396" s="127"/>
      <c r="S1396" s="127"/>
      <c r="T1396" s="127"/>
    </row>
    <row r="1397" spans="1:20" s="46" customFormat="1" hidden="1">
      <c r="A1397" s="16" t="s">
        <v>810</v>
      </c>
      <c r="B1397" s="14">
        <v>793</v>
      </c>
      <c r="C1397" s="15" t="s">
        <v>19</v>
      </c>
      <c r="D1397" s="15" t="s">
        <v>26</v>
      </c>
      <c r="E1397" s="15" t="s">
        <v>809</v>
      </c>
      <c r="F1397" s="15" t="s">
        <v>808</v>
      </c>
      <c r="G1397" s="74"/>
      <c r="H1397" s="74"/>
      <c r="I1397" s="74"/>
      <c r="P1397" s="127"/>
      <c r="Q1397" s="127"/>
      <c r="R1397" s="127"/>
      <c r="S1397" s="127"/>
      <c r="T1397" s="127"/>
    </row>
    <row r="1398" spans="1:20" s="148" customFormat="1">
      <c r="A1398" s="182" t="s">
        <v>278</v>
      </c>
      <c r="B1398" s="183">
        <v>793</v>
      </c>
      <c r="C1398" s="184" t="s">
        <v>19</v>
      </c>
      <c r="D1398" s="184" t="s">
        <v>173</v>
      </c>
      <c r="E1398" s="184" t="s">
        <v>279</v>
      </c>
      <c r="F1398" s="184"/>
      <c r="G1398" s="185">
        <f>G1401+G1402</f>
        <v>132378.4</v>
      </c>
      <c r="H1398" s="185">
        <f>H1401</f>
        <v>4171.8599999999997</v>
      </c>
      <c r="I1398" s="185">
        <f>I1401</f>
        <v>3719.99</v>
      </c>
      <c r="J1398" s="147"/>
      <c r="P1398" s="147"/>
      <c r="Q1398" s="147"/>
      <c r="R1398" s="147"/>
      <c r="S1398" s="147"/>
      <c r="T1398" s="147"/>
    </row>
    <row r="1399" spans="1:20" s="178" customFormat="1" ht="39.75" customHeight="1">
      <c r="A1399" s="86" t="s">
        <v>281</v>
      </c>
      <c r="B1399" s="177">
        <v>793</v>
      </c>
      <c r="C1399" s="88" t="s">
        <v>19</v>
      </c>
      <c r="D1399" s="88" t="s">
        <v>173</v>
      </c>
      <c r="E1399" s="88" t="s">
        <v>375</v>
      </c>
      <c r="F1399" s="88"/>
      <c r="G1399" s="102">
        <f t="shared" ref="G1399:I1400" si="387">G1400</f>
        <v>132378.4</v>
      </c>
      <c r="H1399" s="102">
        <f t="shared" si="387"/>
        <v>4171.8599999999997</v>
      </c>
      <c r="I1399" s="102">
        <f t="shared" si="387"/>
        <v>3719.99</v>
      </c>
      <c r="J1399" s="180">
        <v>11200</v>
      </c>
      <c r="P1399" s="180"/>
      <c r="Q1399" s="180"/>
      <c r="R1399" s="180"/>
      <c r="S1399" s="180"/>
      <c r="T1399" s="180"/>
    </row>
    <row r="1400" spans="1:20" s="178" customFormat="1">
      <c r="A1400" s="86" t="s">
        <v>324</v>
      </c>
      <c r="B1400" s="177">
        <v>793</v>
      </c>
      <c r="C1400" s="88" t="s">
        <v>19</v>
      </c>
      <c r="D1400" s="88" t="s">
        <v>173</v>
      </c>
      <c r="E1400" s="88" t="s">
        <v>375</v>
      </c>
      <c r="F1400" s="88" t="s">
        <v>37</v>
      </c>
      <c r="G1400" s="102">
        <f t="shared" si="387"/>
        <v>132378.4</v>
      </c>
      <c r="H1400" s="102">
        <f t="shared" si="387"/>
        <v>4171.8599999999997</v>
      </c>
      <c r="I1400" s="102">
        <f t="shared" si="387"/>
        <v>3719.99</v>
      </c>
      <c r="J1400" s="180"/>
      <c r="P1400" s="180"/>
      <c r="Q1400" s="180"/>
      <c r="R1400" s="180"/>
      <c r="S1400" s="180"/>
      <c r="T1400" s="180"/>
    </row>
    <row r="1401" spans="1:20" s="46" customFormat="1" ht="25.5">
      <c r="A1401" s="16" t="s">
        <v>38</v>
      </c>
      <c r="B1401" s="14">
        <v>793</v>
      </c>
      <c r="C1401" s="15" t="s">
        <v>19</v>
      </c>
      <c r="D1401" s="15" t="s">
        <v>173</v>
      </c>
      <c r="E1401" s="15" t="s">
        <v>375</v>
      </c>
      <c r="F1401" s="15" t="s">
        <v>39</v>
      </c>
      <c r="G1401" s="102">
        <f>'прил 5,'!G1092</f>
        <v>132378.4</v>
      </c>
      <c r="H1401" s="102">
        <f>'прил 5,'!H1092</f>
        <v>4171.8599999999997</v>
      </c>
      <c r="I1401" s="102">
        <f>'прил 5,'!I1092</f>
        <v>3719.99</v>
      </c>
      <c r="J1401" s="127"/>
      <c r="P1401" s="127"/>
      <c r="Q1401" s="127"/>
      <c r="R1401" s="127"/>
      <c r="S1401" s="127"/>
      <c r="T1401" s="127"/>
    </row>
    <row r="1402" spans="1:20" s="46" customFormat="1" hidden="1">
      <c r="A1402" s="16" t="s">
        <v>278</v>
      </c>
      <c r="B1402" s="14">
        <v>793</v>
      </c>
      <c r="C1402" s="15" t="s">
        <v>19</v>
      </c>
      <c r="D1402" s="15" t="s">
        <v>26</v>
      </c>
      <c r="E1402" s="15" t="s">
        <v>279</v>
      </c>
      <c r="F1402" s="15"/>
      <c r="G1402" s="74">
        <f t="shared" ref="G1402:I1402" si="388">G1403</f>
        <v>0</v>
      </c>
      <c r="H1402" s="74">
        <f t="shared" si="388"/>
        <v>0</v>
      </c>
      <c r="I1402" s="74">
        <f t="shared" si="388"/>
        <v>0</v>
      </c>
      <c r="P1402" s="127"/>
      <c r="Q1402" s="2"/>
      <c r="R1402" s="127"/>
      <c r="S1402" s="127"/>
      <c r="T1402" s="127"/>
    </row>
    <row r="1403" spans="1:20" s="46" customFormat="1" ht="48" hidden="1" customHeight="1">
      <c r="A1403" s="16"/>
      <c r="B1403" s="14"/>
      <c r="C1403" s="15"/>
      <c r="D1403" s="15"/>
      <c r="E1403" s="15"/>
      <c r="F1403" s="15"/>
      <c r="G1403" s="74"/>
      <c r="H1403" s="74"/>
      <c r="I1403" s="74"/>
      <c r="P1403" s="127"/>
      <c r="Q1403" s="127"/>
      <c r="R1403" s="127"/>
      <c r="S1403" s="127"/>
      <c r="T1403" s="127"/>
    </row>
    <row r="1404" spans="1:20" s="46" customFormat="1" ht="29.25" hidden="1" customHeight="1">
      <c r="A1404" s="16"/>
      <c r="B1404" s="14"/>
      <c r="C1404" s="15"/>
      <c r="D1404" s="15"/>
      <c r="E1404" s="15"/>
      <c r="F1404" s="15"/>
      <c r="G1404" s="74"/>
      <c r="H1404" s="74"/>
      <c r="I1404" s="74"/>
      <c r="P1404" s="127"/>
      <c r="Q1404" s="127"/>
      <c r="R1404" s="127"/>
      <c r="S1404" s="127"/>
      <c r="T1404" s="127"/>
    </row>
    <row r="1405" spans="1:20" s="46" customFormat="1" hidden="1">
      <c r="A1405" s="16"/>
      <c r="B1405" s="14"/>
      <c r="C1405" s="15"/>
      <c r="D1405" s="15"/>
      <c r="E1405" s="15"/>
      <c r="F1405" s="15"/>
      <c r="G1405" s="74"/>
      <c r="H1405" s="74"/>
      <c r="I1405" s="74"/>
      <c r="P1405" s="127"/>
      <c r="Q1405" s="127"/>
      <c r="R1405" s="127"/>
      <c r="S1405" s="127"/>
      <c r="T1405" s="127"/>
    </row>
    <row r="1406" spans="1:20" s="22" customFormat="1" ht="26.25" customHeight="1">
      <c r="A1406" s="34" t="s">
        <v>369</v>
      </c>
      <c r="B1406" s="36"/>
      <c r="C1406" s="36"/>
      <c r="D1406" s="36"/>
      <c r="E1406" s="36"/>
      <c r="F1406" s="36"/>
      <c r="G1406" s="75">
        <f>G12+G1252</f>
        <v>1910175918.9099996</v>
      </c>
      <c r="H1406" s="75">
        <f>H12+H1252</f>
        <v>1896545203.73</v>
      </c>
      <c r="I1406" s="75">
        <f>I12+I1252</f>
        <v>1644716006.29</v>
      </c>
      <c r="J1406" s="21"/>
      <c r="L1406" s="21">
        <f>G1340+H1340+I1340+G1331+H1331+I1331+G1324+H1324+I1324+G1316+H1316+I1316+G1286+H1286+I1286+G1282+H1282+I1282+G1055+H1055+I1055+G821+H821+I821+G604+H604+I604+G51+H51+I51</f>
        <v>292034183.26999998</v>
      </c>
      <c r="P1406" s="21"/>
      <c r="Q1406" s="21"/>
      <c r="R1406" s="21"/>
      <c r="S1406" s="21"/>
      <c r="T1406" s="21"/>
    </row>
    <row r="1407" spans="1:20" s="18" customFormat="1" hidden="1">
      <c r="A1407" s="16"/>
      <c r="B1407" s="14"/>
      <c r="C1407" s="15"/>
      <c r="D1407" s="15"/>
      <c r="E1407" s="15"/>
      <c r="F1407" s="15"/>
      <c r="G1407" s="102"/>
      <c r="H1407" s="102"/>
      <c r="I1407" s="102"/>
      <c r="J1407" s="17"/>
      <c r="P1407" s="17"/>
      <c r="Q1407" s="17"/>
      <c r="R1407" s="17"/>
      <c r="S1407" s="17"/>
      <c r="T1407" s="17"/>
    </row>
    <row r="1408" spans="1:20" s="18" customFormat="1" hidden="1">
      <c r="A1408" s="16"/>
      <c r="B1408" s="14"/>
      <c r="C1408" s="15"/>
      <c r="D1408" s="15"/>
      <c r="E1408" s="15"/>
      <c r="F1408" s="15"/>
      <c r="G1408" s="102"/>
      <c r="H1408" s="102"/>
      <c r="I1408" s="102"/>
      <c r="J1408" s="17"/>
      <c r="P1408" s="17"/>
      <c r="Q1408" s="17"/>
      <c r="R1408" s="17"/>
      <c r="S1408" s="17"/>
      <c r="T1408" s="17"/>
    </row>
    <row r="1409" spans="2:9" hidden="1"/>
    <row r="1410" spans="2:9" hidden="1">
      <c r="G1410" s="104">
        <v>1303746913.27</v>
      </c>
      <c r="H1410" s="104">
        <v>1303746913.27</v>
      </c>
      <c r="I1410" s="104">
        <v>1303746913.27</v>
      </c>
    </row>
    <row r="1411" spans="2:9" ht="21.75" hidden="1" customHeight="1">
      <c r="G1411" s="104">
        <f>G1406-G1410</f>
        <v>606429005.63999963</v>
      </c>
      <c r="H1411" s="104">
        <f>H1406-H1410</f>
        <v>592798290.46000004</v>
      </c>
      <c r="I1411" s="104">
        <f>I1406-I1410</f>
        <v>340969093.01999998</v>
      </c>
    </row>
    <row r="1412" spans="2:9" hidden="1"/>
    <row r="1413" spans="2:9" hidden="1">
      <c r="G1413" s="104" t="e">
        <f>#REF!+#REF!+#REF!+G343+#REF!+#REF!+#REF!+#REF!+G1019+G1363+#REF!</f>
        <v>#REF!</v>
      </c>
      <c r="H1413" s="104" t="e">
        <f>#REF!+#REF!+#REF!+H343+#REF!+#REF!+#REF!+#REF!+H1019+H1363+#REF!</f>
        <v>#REF!</v>
      </c>
      <c r="I1413" s="104" t="e">
        <f>#REF!+#REF!+#REF!+I343+#REF!+#REF!+#REF!+#REF!+I1019+I1363+#REF!</f>
        <v>#REF!</v>
      </c>
    </row>
    <row r="1414" spans="2:9" hidden="1">
      <c r="B1414" s="1"/>
      <c r="C1414" s="1"/>
      <c r="D1414" s="1"/>
      <c r="E1414" s="1"/>
      <c r="F1414" s="1"/>
    </row>
    <row r="1415" spans="2:9" hidden="1">
      <c r="B1415" s="1"/>
      <c r="C1415" s="1"/>
      <c r="D1415" s="1"/>
      <c r="E1415" s="1"/>
      <c r="F1415" s="1"/>
      <c r="G1415" s="104">
        <f>'прил 5,'!G2087-'прил 6.'!G1406</f>
        <v>0</v>
      </c>
      <c r="H1415" s="104">
        <f>H1406-'прил 5,'!H2087</f>
        <v>0</v>
      </c>
      <c r="I1415" s="104">
        <f>I1406-'прил 5,'!I2087</f>
        <v>0</v>
      </c>
    </row>
    <row r="1416" spans="2:9" hidden="1">
      <c r="B1416" s="1"/>
      <c r="C1416" s="1"/>
      <c r="D1416" s="1"/>
      <c r="E1416" s="1"/>
      <c r="F1416" s="1"/>
      <c r="G1416" s="104" t="e">
        <f>G1413-G1363</f>
        <v>#REF!</v>
      </c>
      <c r="H1416" s="104" t="e">
        <f>H1413-H1363</f>
        <v>#REF!</v>
      </c>
      <c r="I1416" s="104" t="e">
        <f>I1413-I1363</f>
        <v>#REF!</v>
      </c>
    </row>
    <row r="1417" spans="2:9" hidden="1">
      <c r="B1417" s="1"/>
      <c r="C1417" s="1"/>
      <c r="D1417" s="1"/>
      <c r="E1417" s="1"/>
      <c r="F1417" s="1"/>
    </row>
    <row r="1422" spans="2:9" hidden="1"/>
    <row r="1423" spans="2:9" hidden="1"/>
    <row r="1424" spans="2:9" hidden="1"/>
    <row r="1425" spans="10:15" hidden="1"/>
    <row r="1426" spans="10:15" hidden="1">
      <c r="J1426" s="104">
        <f t="shared" ref="J1426:O1426" si="389">J1406-J1424</f>
        <v>0</v>
      </c>
      <c r="K1426" s="104">
        <f t="shared" si="389"/>
        <v>0</v>
      </c>
      <c r="L1426" s="104">
        <f t="shared" si="389"/>
        <v>292034183.26999998</v>
      </c>
      <c r="M1426" s="104">
        <f t="shared" si="389"/>
        <v>0</v>
      </c>
      <c r="N1426" s="104">
        <f t="shared" si="389"/>
        <v>0</v>
      </c>
      <c r="O1426" s="104">
        <f t="shared" si="389"/>
        <v>0</v>
      </c>
    </row>
    <row r="1427" spans="10:15" hidden="1"/>
    <row r="1428" spans="10:15" hidden="1"/>
    <row r="1429" spans="10:15" hidden="1"/>
    <row r="1430" spans="10:15" hidden="1"/>
    <row r="1431" spans="10:15" hidden="1"/>
    <row r="1432" spans="10:15" hidden="1"/>
    <row r="1433" spans="10:15" hidden="1"/>
  </sheetData>
  <mergeCells count="23">
    <mergeCell ref="B1:D1"/>
    <mergeCell ref="E1:G1"/>
    <mergeCell ref="B2:C2"/>
    <mergeCell ref="D2:G2"/>
    <mergeCell ref="A8:A10"/>
    <mergeCell ref="A7:I7"/>
    <mergeCell ref="G9:G10"/>
    <mergeCell ref="D9:D10"/>
    <mergeCell ref="B9:B10"/>
    <mergeCell ref="C9:C10"/>
    <mergeCell ref="F8:F10"/>
    <mergeCell ref="E8:E10"/>
    <mergeCell ref="H9:H10"/>
    <mergeCell ref="I9:I10"/>
    <mergeCell ref="B6:C6"/>
    <mergeCell ref="D6:G6"/>
    <mergeCell ref="G8:I8"/>
    <mergeCell ref="B3:D3"/>
    <mergeCell ref="E3:G3"/>
    <mergeCell ref="B4:C4"/>
    <mergeCell ref="D4:G4"/>
    <mergeCell ref="B5:D5"/>
    <mergeCell ref="E5:G5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327" max="16383" man="1"/>
    <brk id="140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2022-03-23T08:21:51Z</cp:lastPrinted>
  <dcterms:created xsi:type="dcterms:W3CDTF">2014-11-17T05:43:53Z</dcterms:created>
  <dcterms:modified xsi:type="dcterms:W3CDTF">2022-03-29T07:06:33Z</dcterms:modified>
</cp:coreProperties>
</file>