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450" windowHeight="12390" firstSheet="2" activeTab="2"/>
  </bookViews>
  <sheets>
    <sheet name="Расч. дотации поселений =2901,9" sheetId="12" r:id="rId1"/>
    <sheet name="Расч. дотации поселений =2715,7" sheetId="13" r:id="rId2"/>
    <sheet name="28.10.2021" sheetId="19" r:id="rId3"/>
    <sheet name="на 2023год" sheetId="21" r:id="rId4"/>
    <sheet name="на 2024год " sheetId="22" r:id="rId5"/>
    <sheet name="Лист1" sheetId="20" r:id="rId6"/>
  </sheets>
  <definedNames>
    <definedName name="_xlnm.Print_Area" localSheetId="2">'28.10.2021'!$B$3:$R$38</definedName>
    <definedName name="_xlnm.Print_Area" localSheetId="3">'на 2023год'!$B$3:$R$38</definedName>
    <definedName name="_xlnm.Print_Area" localSheetId="4">'на 2024год '!$B$3:$R$38</definedName>
    <definedName name="_xlnm.Print_Area" localSheetId="1">'Расч. дотации поселений =2715,7'!$B$3:$S$38</definedName>
    <definedName name="_xlnm.Print_Area" localSheetId="0">'Расч. дотации поселений =2901,9'!$B$3:$S$37</definedName>
  </definedNames>
  <calcPr calcId="125725"/>
</workbook>
</file>

<file path=xl/calcChain.xml><?xml version="1.0" encoding="utf-8"?>
<calcChain xmlns="http://schemas.openxmlformats.org/spreadsheetml/2006/main">
  <c r="R17" i="22"/>
  <c r="Q37" l="1"/>
  <c r="K37"/>
  <c r="R32"/>
  <c r="R30"/>
  <c r="R29"/>
  <c r="R31" s="1"/>
  <c r="R22"/>
  <c r="Q21"/>
  <c r="Q23" s="1"/>
  <c r="P21"/>
  <c r="P23" s="1"/>
  <c r="O21"/>
  <c r="N21"/>
  <c r="N23" s="1"/>
  <c r="M21"/>
  <c r="M23" s="1"/>
  <c r="L21"/>
  <c r="L23" s="1"/>
  <c r="K21"/>
  <c r="J21"/>
  <c r="J23" s="1"/>
  <c r="I21"/>
  <c r="I23" s="1"/>
  <c r="H21"/>
  <c r="H23" s="1"/>
  <c r="G21"/>
  <c r="F21"/>
  <c r="F23" s="1"/>
  <c r="E21"/>
  <c r="E23" s="1"/>
  <c r="D21"/>
  <c r="D23" s="1"/>
  <c r="C21"/>
  <c r="R20"/>
  <c r="R19"/>
  <c r="R18"/>
  <c r="R15"/>
  <c r="R14"/>
  <c r="R13"/>
  <c r="R11"/>
  <c r="R7"/>
  <c r="Q37" i="21"/>
  <c r="K37"/>
  <c r="R32"/>
  <c r="R30"/>
  <c r="R29"/>
  <c r="R31" s="1"/>
  <c r="R22"/>
  <c r="Q21"/>
  <c r="Q23" s="1"/>
  <c r="P21"/>
  <c r="O21"/>
  <c r="O23" s="1"/>
  <c r="N21"/>
  <c r="N23" s="1"/>
  <c r="M21"/>
  <c r="M23" s="1"/>
  <c r="L21"/>
  <c r="K21"/>
  <c r="K23" s="1"/>
  <c r="J21"/>
  <c r="J23" s="1"/>
  <c r="I21"/>
  <c r="I23" s="1"/>
  <c r="H21"/>
  <c r="G21"/>
  <c r="G23" s="1"/>
  <c r="F21"/>
  <c r="F23" s="1"/>
  <c r="E21"/>
  <c r="E23" s="1"/>
  <c r="D21"/>
  <c r="C21"/>
  <c r="C23" s="1"/>
  <c r="R20"/>
  <c r="R19"/>
  <c r="R18"/>
  <c r="R17"/>
  <c r="R15"/>
  <c r="R14"/>
  <c r="R13"/>
  <c r="R11"/>
  <c r="R7"/>
  <c r="Q37" i="19"/>
  <c r="K37"/>
  <c r="R32"/>
  <c r="R30"/>
  <c r="R29"/>
  <c r="R31" s="1"/>
  <c r="Q23"/>
  <c r="O23"/>
  <c r="N23"/>
  <c r="M23"/>
  <c r="K23"/>
  <c r="J23"/>
  <c r="I23"/>
  <c r="G23"/>
  <c r="F23"/>
  <c r="E23"/>
  <c r="C23"/>
  <c r="R22"/>
  <c r="Q21"/>
  <c r="P21"/>
  <c r="O21"/>
  <c r="N21"/>
  <c r="M21"/>
  <c r="L21"/>
  <c r="K21"/>
  <c r="J21"/>
  <c r="I21"/>
  <c r="H21"/>
  <c r="G21"/>
  <c r="F21"/>
  <c r="E21"/>
  <c r="D21"/>
  <c r="C21"/>
  <c r="R20"/>
  <c r="R19"/>
  <c r="R18"/>
  <c r="R17"/>
  <c r="K17"/>
  <c r="R15"/>
  <c r="R14"/>
  <c r="R13"/>
  <c r="R21" s="1"/>
  <c r="R11"/>
  <c r="R7"/>
  <c r="R21" i="22" l="1"/>
  <c r="L24" s="1"/>
  <c r="L26" s="1"/>
  <c r="R21" i="21"/>
  <c r="D24" s="1"/>
  <c r="D26" s="1"/>
  <c r="D36" s="1"/>
  <c r="D37" s="1"/>
  <c r="H24"/>
  <c r="H26" s="1"/>
  <c r="L24"/>
  <c r="L26" s="1"/>
  <c r="L36" s="1"/>
  <c r="L37" s="1"/>
  <c r="P24"/>
  <c r="P26" s="1"/>
  <c r="P36" s="1"/>
  <c r="P37" s="1"/>
  <c r="C23" i="22"/>
  <c r="G23"/>
  <c r="K23"/>
  <c r="O23"/>
  <c r="Q24" i="21"/>
  <c r="Q26" s="1"/>
  <c r="Q27" s="1"/>
  <c r="M24"/>
  <c r="M26" s="1"/>
  <c r="M36" s="1"/>
  <c r="M37" s="1"/>
  <c r="I24"/>
  <c r="I26" s="1"/>
  <c r="I36" s="1"/>
  <c r="I37" s="1"/>
  <c r="N24"/>
  <c r="N26" s="1"/>
  <c r="N36" s="1"/>
  <c r="N37" s="1"/>
  <c r="J24"/>
  <c r="J26" s="1"/>
  <c r="J36" s="1"/>
  <c r="J37" s="1"/>
  <c r="F24"/>
  <c r="F26" s="1"/>
  <c r="F36" s="1"/>
  <c r="F37" s="1"/>
  <c r="H36"/>
  <c r="H37" s="1"/>
  <c r="O24"/>
  <c r="O26" s="1"/>
  <c r="O36" s="1"/>
  <c r="O37" s="1"/>
  <c r="K24"/>
  <c r="K26" s="1"/>
  <c r="K27" s="1"/>
  <c r="D23"/>
  <c r="H23"/>
  <c r="L23"/>
  <c r="P23"/>
  <c r="C24" i="19"/>
  <c r="C26" s="1"/>
  <c r="C36" s="1"/>
  <c r="Q24"/>
  <c r="Q26" s="1"/>
  <c r="Q27" s="1"/>
  <c r="M24"/>
  <c r="M26" s="1"/>
  <c r="M36" s="1"/>
  <c r="M37" s="1"/>
  <c r="I24"/>
  <c r="I26" s="1"/>
  <c r="I36" s="1"/>
  <c r="I37" s="1"/>
  <c r="E24"/>
  <c r="E26" s="1"/>
  <c r="E36" s="1"/>
  <c r="E37" s="1"/>
  <c r="N24"/>
  <c r="N26" s="1"/>
  <c r="N36" s="1"/>
  <c r="N37" s="1"/>
  <c r="J24"/>
  <c r="J26" s="1"/>
  <c r="J36" s="1"/>
  <c r="J37" s="1"/>
  <c r="F24"/>
  <c r="F26" s="1"/>
  <c r="F36" s="1"/>
  <c r="F37" s="1"/>
  <c r="R23"/>
  <c r="R24" s="1"/>
  <c r="R26" s="1"/>
  <c r="H36"/>
  <c r="H37" s="1"/>
  <c r="O24"/>
  <c r="O26" s="1"/>
  <c r="O36" s="1"/>
  <c r="O37" s="1"/>
  <c r="K24"/>
  <c r="K26" s="1"/>
  <c r="K27" s="1"/>
  <c r="G24"/>
  <c r="G26" s="1"/>
  <c r="G36" s="1"/>
  <c r="G37" s="1"/>
  <c r="D24"/>
  <c r="D26" s="1"/>
  <c r="D36" s="1"/>
  <c r="D37" s="1"/>
  <c r="H24"/>
  <c r="H26" s="1"/>
  <c r="L24"/>
  <c r="L26" s="1"/>
  <c r="L36" s="1"/>
  <c r="L37" s="1"/>
  <c r="P24"/>
  <c r="P26" s="1"/>
  <c r="P36" s="1"/>
  <c r="P37" s="1"/>
  <c r="D23"/>
  <c r="H23"/>
  <c r="L23"/>
  <c r="P23"/>
  <c r="G24" i="22" l="1"/>
  <c r="G26" s="1"/>
  <c r="G36" s="1"/>
  <c r="G37" s="1"/>
  <c r="G39" s="1"/>
  <c r="G42" s="1"/>
  <c r="E24"/>
  <c r="E26" s="1"/>
  <c r="E36" s="1"/>
  <c r="E37" s="1"/>
  <c r="H24"/>
  <c r="H26" s="1"/>
  <c r="H36" s="1"/>
  <c r="H37" s="1"/>
  <c r="H39" s="1"/>
  <c r="H42" s="1"/>
  <c r="F24"/>
  <c r="F26" s="1"/>
  <c r="F36" s="1"/>
  <c r="F37" s="1"/>
  <c r="F27" s="1"/>
  <c r="D24"/>
  <c r="D26" s="1"/>
  <c r="D36" s="1"/>
  <c r="D37" s="1"/>
  <c r="D39" s="1"/>
  <c r="D42" s="1"/>
  <c r="J24"/>
  <c r="J26" s="1"/>
  <c r="J36" s="1"/>
  <c r="J37" s="1"/>
  <c r="C24"/>
  <c r="C26" s="1"/>
  <c r="C36" s="1"/>
  <c r="C37" s="1"/>
  <c r="I24"/>
  <c r="I26" s="1"/>
  <c r="I36" s="1"/>
  <c r="I37" s="1"/>
  <c r="I27" s="1"/>
  <c r="K24"/>
  <c r="K26" s="1"/>
  <c r="K27" s="1"/>
  <c r="L36"/>
  <c r="L37" s="1"/>
  <c r="L27" s="1"/>
  <c r="Q24"/>
  <c r="Q26" s="1"/>
  <c r="Q27" s="1"/>
  <c r="P24"/>
  <c r="P26" s="1"/>
  <c r="P36" s="1"/>
  <c r="P37" s="1"/>
  <c r="O24"/>
  <c r="O26" s="1"/>
  <c r="O36" s="1"/>
  <c r="O37" s="1"/>
  <c r="O39" s="1"/>
  <c r="O42" s="1"/>
  <c r="R23"/>
  <c r="R24" s="1"/>
  <c r="R26" s="1"/>
  <c r="N24"/>
  <c r="N26" s="1"/>
  <c r="N36" s="1"/>
  <c r="N37" s="1"/>
  <c r="N27" s="1"/>
  <c r="M24"/>
  <c r="M26" s="1"/>
  <c r="M36" s="1"/>
  <c r="M37" s="1"/>
  <c r="M27" s="1"/>
  <c r="G24" i="21"/>
  <c r="G26" s="1"/>
  <c r="G36" s="1"/>
  <c r="G37" s="1"/>
  <c r="G27" s="1"/>
  <c r="R23"/>
  <c r="R24" s="1"/>
  <c r="R26" s="1"/>
  <c r="E24"/>
  <c r="E26" s="1"/>
  <c r="E36" s="1"/>
  <c r="E37" s="1"/>
  <c r="C24"/>
  <c r="C26" s="1"/>
  <c r="C36" s="1"/>
  <c r="C37" s="1"/>
  <c r="E27" i="22"/>
  <c r="E39"/>
  <c r="E42" s="1"/>
  <c r="H27"/>
  <c r="O27"/>
  <c r="J27"/>
  <c r="O39" i="21"/>
  <c r="O42" s="1"/>
  <c r="O27"/>
  <c r="N27"/>
  <c r="E27"/>
  <c r="E39"/>
  <c r="E42" s="1"/>
  <c r="J27"/>
  <c r="G39"/>
  <c r="G42" s="1"/>
  <c r="F27"/>
  <c r="F39"/>
  <c r="F42" s="1"/>
  <c r="I27"/>
  <c r="I39"/>
  <c r="I42" s="1"/>
  <c r="M27"/>
  <c r="P27"/>
  <c r="P39"/>
  <c r="P42" s="1"/>
  <c r="H27"/>
  <c r="H39"/>
  <c r="H42" s="1"/>
  <c r="L27"/>
  <c r="D27"/>
  <c r="D39"/>
  <c r="D42" s="1"/>
  <c r="P27" i="19"/>
  <c r="P39"/>
  <c r="P42" s="1"/>
  <c r="G39"/>
  <c r="G42" s="1"/>
  <c r="G27"/>
  <c r="N27"/>
  <c r="D27"/>
  <c r="D39"/>
  <c r="D42" s="1"/>
  <c r="J27"/>
  <c r="I27"/>
  <c r="I39"/>
  <c r="I42" s="1"/>
  <c r="C37"/>
  <c r="R36"/>
  <c r="O39"/>
  <c r="O42" s="1"/>
  <c r="O27"/>
  <c r="F27"/>
  <c r="F39"/>
  <c r="F42" s="1"/>
  <c r="M27"/>
  <c r="E27"/>
  <c r="E39"/>
  <c r="E42" s="1"/>
  <c r="H27"/>
  <c r="H39"/>
  <c r="H42" s="1"/>
  <c r="L27"/>
  <c r="S9" i="13"/>
  <c r="K37"/>
  <c r="C37"/>
  <c r="C39" s="1"/>
  <c r="S32"/>
  <c r="S30"/>
  <c r="S29"/>
  <c r="S31" s="1"/>
  <c r="S22"/>
  <c r="S20"/>
  <c r="S19"/>
  <c r="S18"/>
  <c r="R17"/>
  <c r="Q17"/>
  <c r="P17"/>
  <c r="O17"/>
  <c r="N17"/>
  <c r="M17"/>
  <c r="L17"/>
  <c r="K17"/>
  <c r="J17"/>
  <c r="I17"/>
  <c r="H17"/>
  <c r="G17"/>
  <c r="F17"/>
  <c r="E17"/>
  <c r="D17"/>
  <c r="C17"/>
  <c r="S17" s="1"/>
  <c r="S15"/>
  <c r="S14"/>
  <c r="S13"/>
  <c r="S12"/>
  <c r="R11"/>
  <c r="R21"/>
  <c r="Q11"/>
  <c r="Q21" s="1"/>
  <c r="Q23" s="1"/>
  <c r="P11"/>
  <c r="P21"/>
  <c r="O11"/>
  <c r="O21" s="1"/>
  <c r="O23" s="1"/>
  <c r="N11"/>
  <c r="N21"/>
  <c r="N23" s="1"/>
  <c r="M11"/>
  <c r="M21" s="1"/>
  <c r="M23" s="1"/>
  <c r="L11"/>
  <c r="L21"/>
  <c r="L23" s="1"/>
  <c r="K11"/>
  <c r="K21" s="1"/>
  <c r="K23" s="1"/>
  <c r="J11"/>
  <c r="J21"/>
  <c r="J23" s="1"/>
  <c r="I11"/>
  <c r="I21" s="1"/>
  <c r="I23" s="1"/>
  <c r="H11"/>
  <c r="H21"/>
  <c r="H23" s="1"/>
  <c r="G11"/>
  <c r="G21" s="1"/>
  <c r="G23" s="1"/>
  <c r="F11"/>
  <c r="F21"/>
  <c r="F23" s="1"/>
  <c r="E11"/>
  <c r="E21" s="1"/>
  <c r="E23" s="1"/>
  <c r="D11"/>
  <c r="D21"/>
  <c r="C11"/>
  <c r="S11" s="1"/>
  <c r="S8"/>
  <c r="S7"/>
  <c r="S18" i="12"/>
  <c r="K36"/>
  <c r="S31"/>
  <c r="S29"/>
  <c r="S28"/>
  <c r="S30" s="1"/>
  <c r="S21"/>
  <c r="S19"/>
  <c r="S17"/>
  <c r="R16"/>
  <c r="Q16"/>
  <c r="P16"/>
  <c r="O16"/>
  <c r="N16"/>
  <c r="M16"/>
  <c r="L16"/>
  <c r="K16"/>
  <c r="J16"/>
  <c r="I16"/>
  <c r="H16"/>
  <c r="G16"/>
  <c r="F16"/>
  <c r="E16"/>
  <c r="D16"/>
  <c r="C16"/>
  <c r="S14"/>
  <c r="S13"/>
  <c r="S12"/>
  <c r="S11"/>
  <c r="R10"/>
  <c r="R20" s="1"/>
  <c r="Q10"/>
  <c r="Q20" s="1"/>
  <c r="P10"/>
  <c r="P20" s="1"/>
  <c r="O10"/>
  <c r="O20"/>
  <c r="N10"/>
  <c r="M10"/>
  <c r="M20"/>
  <c r="M22" s="1"/>
  <c r="L10"/>
  <c r="K10"/>
  <c r="J10"/>
  <c r="J20" s="1"/>
  <c r="I10"/>
  <c r="I20"/>
  <c r="H10"/>
  <c r="H20"/>
  <c r="H22"/>
  <c r="G10"/>
  <c r="G20" s="1"/>
  <c r="F10"/>
  <c r="E10"/>
  <c r="E20" s="1"/>
  <c r="D10"/>
  <c r="D20" s="1"/>
  <c r="C10"/>
  <c r="C20" s="1"/>
  <c r="S8"/>
  <c r="S7"/>
  <c r="N20"/>
  <c r="N22" s="1"/>
  <c r="L20"/>
  <c r="L22"/>
  <c r="K20"/>
  <c r="F20"/>
  <c r="F22" s="1"/>
  <c r="S16"/>
  <c r="C36"/>
  <c r="C38" s="1"/>
  <c r="R23" i="13"/>
  <c r="D23"/>
  <c r="P23"/>
  <c r="C21"/>
  <c r="C23" s="1"/>
  <c r="F39" i="22" l="1"/>
  <c r="F42" s="1"/>
  <c r="I39"/>
  <c r="I42" s="1"/>
  <c r="D27"/>
  <c r="G27"/>
  <c r="P39"/>
  <c r="P42" s="1"/>
  <c r="P27"/>
  <c r="R36"/>
  <c r="R36" i="21"/>
  <c r="R37" i="22"/>
  <c r="C27"/>
  <c r="C39"/>
  <c r="C39" i="21"/>
  <c r="R37"/>
  <c r="C27"/>
  <c r="C39" i="19"/>
  <c r="R37"/>
  <c r="C27"/>
  <c r="C22" i="12"/>
  <c r="G22"/>
  <c r="E22"/>
  <c r="J22"/>
  <c r="P22"/>
  <c r="R22"/>
  <c r="Q22"/>
  <c r="D22"/>
  <c r="S21" i="13"/>
  <c r="G24" s="1"/>
  <c r="G26" s="1"/>
  <c r="G36" s="1"/>
  <c r="G37" s="1"/>
  <c r="S10" i="12"/>
  <c r="S20" s="1"/>
  <c r="K22"/>
  <c r="I22"/>
  <c r="O22"/>
  <c r="O24" i="13"/>
  <c r="O26" s="1"/>
  <c r="O36" s="1"/>
  <c r="O37" s="1"/>
  <c r="I24"/>
  <c r="I26" s="1"/>
  <c r="I36" s="1"/>
  <c r="I37" s="1"/>
  <c r="R24"/>
  <c r="R26" s="1"/>
  <c r="R36" s="1"/>
  <c r="R37" s="1"/>
  <c r="D24"/>
  <c r="D26" s="1"/>
  <c r="D36" s="1"/>
  <c r="J24"/>
  <c r="J26" s="1"/>
  <c r="J36" s="1"/>
  <c r="J37" s="1"/>
  <c r="Q24"/>
  <c r="Q26" s="1"/>
  <c r="Q36" s="1"/>
  <c r="Q37" s="1"/>
  <c r="S23"/>
  <c r="S24" s="1"/>
  <c r="S26" s="1"/>
  <c r="R39" i="22" l="1"/>
  <c r="K39" s="1"/>
  <c r="K42" s="1"/>
  <c r="R39" i="21"/>
  <c r="Q39" s="1"/>
  <c r="Q42" s="1"/>
  <c r="R39" i="19"/>
  <c r="K39" s="1"/>
  <c r="K42" s="1"/>
  <c r="M35" i="12"/>
  <c r="M36" s="1"/>
  <c r="Q35"/>
  <c r="Q36" s="1"/>
  <c r="F35"/>
  <c r="F36" s="1"/>
  <c r="D35"/>
  <c r="S22"/>
  <c r="S23" s="1"/>
  <c r="S25" s="1"/>
  <c r="H35"/>
  <c r="H36" s="1"/>
  <c r="L23"/>
  <c r="L25" s="1"/>
  <c r="L35" s="1"/>
  <c r="L36" s="1"/>
  <c r="I35"/>
  <c r="I36" s="1"/>
  <c r="Q23"/>
  <c r="Q25" s="1"/>
  <c r="H23"/>
  <c r="H25" s="1"/>
  <c r="K24" i="13"/>
  <c r="K26" s="1"/>
  <c r="K27" s="1"/>
  <c r="P24"/>
  <c r="P26" s="1"/>
  <c r="P36" s="1"/>
  <c r="P37" s="1"/>
  <c r="P27" s="1"/>
  <c r="N24"/>
  <c r="N26" s="1"/>
  <c r="N36" s="1"/>
  <c r="N37" s="1"/>
  <c r="F24"/>
  <c r="F26" s="1"/>
  <c r="F36" s="1"/>
  <c r="F37" s="1"/>
  <c r="C24"/>
  <c r="C26" s="1"/>
  <c r="C27" s="1"/>
  <c r="F23" i="12"/>
  <c r="F25" s="1"/>
  <c r="P23"/>
  <c r="P25" s="1"/>
  <c r="P35" s="1"/>
  <c r="P36" s="1"/>
  <c r="E23"/>
  <c r="E25" s="1"/>
  <c r="E35" s="1"/>
  <c r="E36" s="1"/>
  <c r="C23"/>
  <c r="C25" s="1"/>
  <c r="C26" s="1"/>
  <c r="N23"/>
  <c r="N25" s="1"/>
  <c r="N35" s="1"/>
  <c r="N36" s="1"/>
  <c r="D23"/>
  <c r="D25" s="1"/>
  <c r="R23"/>
  <c r="R25" s="1"/>
  <c r="R35" s="1"/>
  <c r="R36" s="1"/>
  <c r="O23"/>
  <c r="O25" s="1"/>
  <c r="O35" s="1"/>
  <c r="O36" s="1"/>
  <c r="J23"/>
  <c r="J25" s="1"/>
  <c r="J35" s="1"/>
  <c r="J36" s="1"/>
  <c r="M24" i="13"/>
  <c r="M26" s="1"/>
  <c r="M36" s="1"/>
  <c r="M37" s="1"/>
  <c r="L24"/>
  <c r="L26" s="1"/>
  <c r="L36" s="1"/>
  <c r="L37" s="1"/>
  <c r="H24"/>
  <c r="H26" s="1"/>
  <c r="H36" s="1"/>
  <c r="H37" s="1"/>
  <c r="H27" s="1"/>
  <c r="E24"/>
  <c r="E26" s="1"/>
  <c r="E36" s="1"/>
  <c r="E37" s="1"/>
  <c r="E27" s="1"/>
  <c r="M23" i="12"/>
  <c r="M25" s="1"/>
  <c r="I23"/>
  <c r="I25" s="1"/>
  <c r="K23"/>
  <c r="K25" s="1"/>
  <c r="K26" s="1"/>
  <c r="G23"/>
  <c r="G25" s="1"/>
  <c r="G35" s="1"/>
  <c r="G36" s="1"/>
  <c r="J27" i="13"/>
  <c r="R27"/>
  <c r="O27"/>
  <c r="O39"/>
  <c r="O42" s="1"/>
  <c r="M27"/>
  <c r="Q27"/>
  <c r="Q39"/>
  <c r="Q42" s="1"/>
  <c r="D37"/>
  <c r="I39"/>
  <c r="I42" s="1"/>
  <c r="I27"/>
  <c r="H39"/>
  <c r="H42" s="1"/>
  <c r="L27"/>
  <c r="E39"/>
  <c r="E42" s="1"/>
  <c r="F27"/>
  <c r="F39"/>
  <c r="F42" s="1"/>
  <c r="G27"/>
  <c r="G39"/>
  <c r="G42" s="1"/>
  <c r="N27"/>
  <c r="N39" i="22" l="1"/>
  <c r="N42" s="1"/>
  <c r="L39"/>
  <c r="L42" s="1"/>
  <c r="L39" i="21"/>
  <c r="L42" s="1"/>
  <c r="K39"/>
  <c r="K42" s="1"/>
  <c r="M39"/>
  <c r="M42" s="1"/>
  <c r="N39"/>
  <c r="N42" s="1"/>
  <c r="J39" i="22"/>
  <c r="J42" s="1"/>
  <c r="Q39"/>
  <c r="Q42" s="1"/>
  <c r="M39"/>
  <c r="M42" s="1"/>
  <c r="J39" i="21"/>
  <c r="J42" s="1"/>
  <c r="N39" i="19"/>
  <c r="N42" s="1"/>
  <c r="J39"/>
  <c r="J42" s="1"/>
  <c r="L39"/>
  <c r="L42" s="1"/>
  <c r="Q39"/>
  <c r="Q42" s="1"/>
  <c r="M39"/>
  <c r="M42" s="1"/>
  <c r="P26" i="12"/>
  <c r="P38"/>
  <c r="P41" s="1"/>
  <c r="R26"/>
  <c r="E26"/>
  <c r="E38"/>
  <c r="E41" s="1"/>
  <c r="O26"/>
  <c r="O38"/>
  <c r="O41" s="1"/>
  <c r="L26"/>
  <c r="G38"/>
  <c r="G41" s="1"/>
  <c r="G26"/>
  <c r="J26"/>
  <c r="N26"/>
  <c r="M26"/>
  <c r="H38"/>
  <c r="H41" s="1"/>
  <c r="H26"/>
  <c r="Q26"/>
  <c r="Q38"/>
  <c r="Q41" s="1"/>
  <c r="P39" i="13"/>
  <c r="P42" s="1"/>
  <c r="I38" i="12"/>
  <c r="I41" s="1"/>
  <c r="I26"/>
  <c r="F26"/>
  <c r="F38"/>
  <c r="F41" s="1"/>
  <c r="D36"/>
  <c r="S35"/>
  <c r="S36" i="13"/>
  <c r="S37"/>
  <c r="D27"/>
  <c r="D39"/>
  <c r="D42" s="1"/>
  <c r="S36" i="12" l="1"/>
  <c r="D38"/>
  <c r="D41" s="1"/>
  <c r="D26"/>
  <c r="S39" i="13"/>
  <c r="K39" s="1"/>
  <c r="K42" s="1"/>
  <c r="K38" i="12" l="1"/>
  <c r="K41" s="1"/>
  <c r="S38"/>
  <c r="N38" s="1"/>
  <c r="N41" s="1"/>
  <c r="M38"/>
  <c r="M41" s="1"/>
  <c r="N39" i="13"/>
  <c r="N42" s="1"/>
  <c r="J39"/>
  <c r="J42" s="1"/>
  <c r="M39"/>
  <c r="M42" s="1"/>
  <c r="L39"/>
  <c r="L42" s="1"/>
  <c r="R39"/>
  <c r="R42" s="1"/>
  <c r="J38" i="12" l="1"/>
  <c r="J41" s="1"/>
  <c r="R38"/>
  <c r="R41" s="1"/>
  <c r="L38"/>
  <c r="L41" s="1"/>
</calcChain>
</file>

<file path=xl/sharedStrings.xml><?xml version="1.0" encoding="utf-8"?>
<sst xmlns="http://schemas.openxmlformats.org/spreadsheetml/2006/main" count="319" uniqueCount="63">
  <si>
    <t xml:space="preserve">         НАИМЕНОВАНИЕ  ПОКАЗАТЕЛЕЙ            </t>
  </si>
  <si>
    <t>Березнцкое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</si>
  <si>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</si>
  <si>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</si>
  <si>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</si>
  <si>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</si>
  <si>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</si>
  <si>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</si>
  <si>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</si>
  <si>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Октябрьское</t>
  </si>
  <si>
    <t>Орловское</t>
  </si>
  <si>
    <t>Плосское</t>
  </si>
  <si>
    <t>Синицкое</t>
  </si>
  <si>
    <t>Строевское</t>
  </si>
  <si>
    <t>Череновское</t>
  </si>
  <si>
    <t>Шангальское</t>
  </si>
  <si>
    <t xml:space="preserve"> ИТОГО </t>
  </si>
  <si>
    <t>норматив отчислений</t>
  </si>
  <si>
    <t>Среднедушевые налоговые доходы</t>
  </si>
  <si>
    <t>Индекс налогового потенциала</t>
  </si>
  <si>
    <t>Индекс бюджетных расходов</t>
  </si>
  <si>
    <t>Бюджетная обеспеченность</t>
  </si>
  <si>
    <t>Критерий выравнивания</t>
  </si>
  <si>
    <t>Распределение дотаций на выравнивание бюджетной обеспеченности муниципальных районов (городских округов) (по уровню бюджетной обеспеченности)</t>
  </si>
  <si>
    <t>Потребность в средствах для доведения бюджетной обеспеченности до критерия выравнивания</t>
  </si>
  <si>
    <t>Расчет дотаций на выравнивание бюджетной обеспеченности бюджеов поселений</t>
  </si>
  <si>
    <t>Ростовско-Минское</t>
  </si>
  <si>
    <t xml:space="preserve">Распределение части дотаций  бюджетов поселений на выравнивание, за счет средств субвенции областного бюджета </t>
  </si>
  <si>
    <t>Распределение части дотаций  бюджетов поселений на выравнивание, за счет средств районного бюджета</t>
  </si>
  <si>
    <t>проверка</t>
  </si>
  <si>
    <t>Бюджетная обеспеченность с учетом дотации</t>
  </si>
  <si>
    <t xml:space="preserve">ГОСПОШЛИНА </t>
  </si>
  <si>
    <t>Критерий выравнивания расчетной бюджетной обеспеченности бюджетов муниципальных образований поселений</t>
  </si>
  <si>
    <t>Среднее значение бюджетной обеспеченности 5 наименее обеспеченных муниципальных образований -поселений</t>
  </si>
  <si>
    <t>Среднее значение бюджетной обеспеченности 5 наиболее обеспеченных муниципальных образований -поселений</t>
  </si>
  <si>
    <t>Среднее значение бюджетной =(5 наим.обесп.+5 наиб.обесп.)/2</t>
  </si>
  <si>
    <t>Коэффициент индексации среднего значения бюджетной обеспеченности</t>
  </si>
  <si>
    <t>Критерий выравнивания (округл. среднее значение бюджетной обеспеченности *коэффициент индексации)</t>
  </si>
  <si>
    <t xml:space="preserve">НАЛОГОВЫЕ ДОХОДЫ: </t>
  </si>
  <si>
    <t>НАЛОГ НА ДОХОДЫ ФИЗИЧЕСКИХ ЛИЦ- контингент</t>
  </si>
  <si>
    <t>СП 2%; ГП 10%</t>
  </si>
  <si>
    <t>отчисления НДФЛ</t>
  </si>
  <si>
    <t>ДОХОДЫ ОТ УПЛАТЫ АКЦИЗОВ НА НЕФТЕПРОДУКТЫ</t>
  </si>
  <si>
    <t xml:space="preserve">ЕДИНЫЙ НАЛОГ на ВМЕНЕННЫЙ ДОХОД  </t>
  </si>
  <si>
    <t>НАЛОГ, ВЗИМАЕМЫЙ В СВЯЗИ С ПРИМЕНЕНИЕМ ПАТЕНТНОЙ СИСТЕМЫ НАЛОГООБЛОЖЕНИЯ</t>
  </si>
  <si>
    <t>ЕДИНЫЙ СЕЛЬСКО -ХОЗЯЙСТВЕННЫЙ НАЛОГ</t>
  </si>
  <si>
    <t>СП 30%; ГП 50%</t>
  </si>
  <si>
    <t>отчисления ЕСХН</t>
  </si>
  <si>
    <t>НАЛОГ НА ИМУЩЕСТВО ФИЗИЧЕСКИХ ЛИЦ</t>
  </si>
  <si>
    <t>ЗЕМЕЛЬНЫЙ НАЛОГ</t>
  </si>
  <si>
    <t>ИТОГО НАЛОГОВЫЕ  ДОХОДЫ</t>
  </si>
  <si>
    <t>Численность населения на 01.01.2015, чел</t>
  </si>
  <si>
    <t>Расчет  дотации поселений на выравнивание бюджетной обеспеченности за счет средств местного бюджета на 2017 год</t>
  </si>
  <si>
    <t>ФОТ (руб.)</t>
  </si>
  <si>
    <t>разногл.07.11</t>
  </si>
  <si>
    <t>разногл.09.11</t>
  </si>
  <si>
    <t>ФОТ, тыс.руб.</t>
  </si>
  <si>
    <t>Численность населения на 01.01.2019, чел</t>
  </si>
  <si>
    <t>НАЛОГ НА ДОХОДЫ ФИЗИЧЕСКИХ ЛИЦ</t>
  </si>
  <si>
    <t>Расчет  дотации поселений на выравнивание бюджетной обеспеченности за счет средств местного бюджета на 2022 год</t>
  </si>
  <si>
    <t>2%</t>
  </si>
  <si>
    <t>Расчет  дотации поселений на выравнивание бюджетной обеспеченности за счет средств местного бюджета на 2023 год</t>
  </si>
  <si>
    <t>Расчет  дотации поселений на выравнивание бюджетной обеспеченности за счет средств местного бюджета на 2024 год</t>
  </si>
</sst>
</file>

<file path=xl/styles.xml><?xml version="1.0" encoding="utf-8"?>
<styleSheet xmlns="http://schemas.openxmlformats.org/spreadsheetml/2006/main">
  <numFmts count="12">
    <numFmt numFmtId="164" formatCode="_-* #,##0.00_р_._-;\-* #,##0.00_р_._-;_-* &quot;-&quot;??_р_._-;_-@_-"/>
    <numFmt numFmtId="165" formatCode="#,##0.0"/>
    <numFmt numFmtId="166" formatCode="#,##0.000"/>
    <numFmt numFmtId="167" formatCode="_-* #,##0.0_р_._-;\-* #,##0.0_р_._-;_-* &quot;-&quot;??_р_._-;_-@_-"/>
    <numFmt numFmtId="168" formatCode="_-* #,##0_р_._-;\-* #,##0_р_._-;_-* &quot;-&quot;??_р_._-;_-@_-"/>
    <numFmt numFmtId="169" formatCode="0.0000"/>
    <numFmt numFmtId="170" formatCode="0.000"/>
    <numFmt numFmtId="171" formatCode="_-* #,##0.0_р_._-;\-* #,##0.0_р_._-;_-* &quot;-&quot;???_р_._-;_-@_-"/>
    <numFmt numFmtId="172" formatCode="_-* #,##0.0000_р_._-;\-* #,##0.0000_р_._-;_-* &quot;-&quot;??_р_._-;_-@_-"/>
    <numFmt numFmtId="173" formatCode="0.0000000"/>
    <numFmt numFmtId="174" formatCode="#,##0.0000000"/>
    <numFmt numFmtId="175" formatCode="#,##0.0_р_."/>
  </numFmts>
  <fonts count="42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6"/>
      <name val="Times New Roman Cyr"/>
      <family val="1"/>
      <charset val="204"/>
    </font>
    <font>
      <b/>
      <sz val="9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1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6"/>
      <name val="Times New Roman Cyr"/>
      <family val="1"/>
      <charset val="204"/>
    </font>
    <font>
      <i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12"/>
      <name val="Arial Cyr"/>
      <family val="2"/>
      <charset val="204"/>
    </font>
    <font>
      <b/>
      <sz val="13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u/>
      <sz val="10"/>
      <name val="Cambria"/>
      <family val="1"/>
      <charset val="204"/>
    </font>
    <font>
      <b/>
      <sz val="8"/>
      <name val="Cambria"/>
      <family val="1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i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1"/>
      <name val="Times New Roman Cyr"/>
      <charset val="204"/>
    </font>
    <font>
      <b/>
      <sz val="11"/>
      <name val="Cambria"/>
      <family val="1"/>
      <charset val="204"/>
      <scheme val="major"/>
    </font>
    <font>
      <b/>
      <sz val="12"/>
      <color rgb="FFFF0000"/>
      <name val="Arial Cyr"/>
      <family val="2"/>
      <charset val="204"/>
    </font>
    <font>
      <sz val="11"/>
      <name val="Arial Cyr"/>
      <charset val="204"/>
    </font>
    <font>
      <b/>
      <sz val="12"/>
      <color theme="1"/>
      <name val="Arial Cyr"/>
      <family val="2"/>
      <charset val="204"/>
    </font>
    <font>
      <b/>
      <sz val="11"/>
      <name val="Cambria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Cambria"/>
      <family val="1"/>
      <charset val="204"/>
    </font>
    <font>
      <sz val="11"/>
      <name val="Times New Roman"/>
      <family val="1"/>
      <charset val="204"/>
    </font>
    <font>
      <sz val="1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3" fillId="0" borderId="0" xfId="0" applyNumberFormat="1" applyFont="1" applyFill="1" applyAlignment="1" applyProtection="1">
      <protection locked="0"/>
    </xf>
    <xf numFmtId="1" fontId="4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4" fontId="4" fillId="0" borderId="0" xfId="0" applyNumberFormat="1" applyFont="1" applyFill="1" applyProtection="1">
      <protection locked="0"/>
    </xf>
    <xf numFmtId="1" fontId="4" fillId="0" borderId="0" xfId="0" applyNumberFormat="1" applyFont="1" applyProtection="1"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0" applyNumberFormat="1" applyFont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3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3" xfId="1" applyNumberFormat="1" applyFont="1" applyFill="1" applyBorder="1" applyAlignment="1" applyProtection="1">
      <alignment horizontal="center" vertical="center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8" fillId="0" borderId="0" xfId="0" applyNumberFormat="1" applyFont="1"/>
    <xf numFmtId="3" fontId="0" fillId="0" borderId="0" xfId="0" applyNumberFormat="1"/>
    <xf numFmtId="1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5" fontId="17" fillId="0" borderId="3" xfId="1" applyNumberFormat="1" applyFont="1" applyFill="1" applyBorder="1" applyAlignment="1" applyProtection="1">
      <alignment horizontal="center" vertical="center"/>
    </xf>
    <xf numFmtId="165" fontId="17" fillId="2" borderId="4" xfId="1" applyNumberFormat="1" applyFont="1" applyFill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vertical="center"/>
    </xf>
    <xf numFmtId="0" fontId="8" fillId="0" borderId="0" xfId="0" applyFont="1"/>
    <xf numFmtId="166" fontId="17" fillId="0" borderId="3" xfId="1" applyNumberFormat="1" applyFont="1" applyFill="1" applyBorder="1" applyAlignment="1" applyProtection="1">
      <alignment horizontal="center" vertical="center"/>
    </xf>
    <xf numFmtId="166" fontId="17" fillId="2" borderId="4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/>
    </xf>
    <xf numFmtId="170" fontId="17" fillId="0" borderId="3" xfId="0" applyNumberFormat="1" applyFont="1" applyBorder="1" applyAlignment="1">
      <alignment horizontal="center" vertical="center"/>
    </xf>
    <xf numFmtId="170" fontId="17" fillId="2" borderId="4" xfId="0" applyNumberFormat="1" applyFont="1" applyFill="1" applyBorder="1" applyAlignment="1">
      <alignment horizontal="center" vertical="center"/>
    </xf>
    <xf numFmtId="0" fontId="17" fillId="0" borderId="0" xfId="0" applyFont="1"/>
    <xf numFmtId="165" fontId="11" fillId="0" borderId="3" xfId="0" applyNumberFormat="1" applyFont="1" applyFill="1" applyBorder="1" applyAlignment="1">
      <alignment horizontal="left" vertical="center"/>
    </xf>
    <xf numFmtId="165" fontId="17" fillId="0" borderId="0" xfId="0" applyNumberFormat="1" applyFont="1"/>
    <xf numFmtId="165" fontId="8" fillId="0" borderId="0" xfId="0" applyNumberFormat="1" applyFont="1"/>
    <xf numFmtId="165" fontId="0" fillId="0" borderId="0" xfId="0" applyNumberFormat="1"/>
    <xf numFmtId="0" fontId="18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8" fontId="19" fillId="0" borderId="0" xfId="2" applyNumberFormat="1" applyFont="1" applyFill="1"/>
    <xf numFmtId="0" fontId="19" fillId="0" borderId="0" xfId="0" applyFont="1"/>
    <xf numFmtId="0" fontId="21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0" fontId="17" fillId="0" borderId="0" xfId="1" applyNumberFormat="1" applyFont="1"/>
    <xf numFmtId="167" fontId="17" fillId="0" borderId="0" xfId="2" applyNumberFormat="1" applyFont="1"/>
    <xf numFmtId="0" fontId="20" fillId="0" borderId="3" xfId="0" applyFont="1" applyBorder="1" applyAlignment="1">
      <alignment horizontal="left" vertical="center" wrapText="1"/>
    </xf>
    <xf numFmtId="171" fontId="8" fillId="0" borderId="3" xfId="0" applyNumberFormat="1" applyFont="1" applyBorder="1" applyAlignment="1">
      <alignment horizontal="justify" vertical="center"/>
    </xf>
    <xf numFmtId="0" fontId="11" fillId="2" borderId="1" xfId="0" applyFont="1" applyFill="1" applyBorder="1" applyAlignment="1">
      <alignment horizontal="left" vertical="center" wrapText="1"/>
    </xf>
    <xf numFmtId="164" fontId="23" fillId="2" borderId="3" xfId="2" applyNumberFormat="1" applyFont="1" applyFill="1" applyBorder="1" applyAlignment="1">
      <alignment horizontal="justify" vertical="center" wrapText="1"/>
    </xf>
    <xf numFmtId="164" fontId="23" fillId="2" borderId="4" xfId="2" applyNumberFormat="1" applyFont="1" applyFill="1" applyBorder="1" applyAlignment="1">
      <alignment horizontal="center" vertical="center" wrapText="1"/>
    </xf>
    <xf numFmtId="172" fontId="22" fillId="0" borderId="0" xfId="2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165" fontId="3" fillId="3" borderId="3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left" vertical="center" wrapText="1"/>
    </xf>
    <xf numFmtId="173" fontId="22" fillId="2" borderId="4" xfId="2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64" fontId="17" fillId="0" borderId="0" xfId="0" applyNumberFormat="1" applyFont="1"/>
    <xf numFmtId="0" fontId="0" fillId="0" borderId="0" xfId="0" applyFill="1"/>
    <xf numFmtId="0" fontId="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 wrapText="1"/>
    </xf>
    <xf numFmtId="169" fontId="22" fillId="2" borderId="7" xfId="2" applyNumberFormat="1" applyFont="1" applyFill="1" applyBorder="1" applyAlignment="1">
      <alignment horizontal="center" vertical="center"/>
    </xf>
    <xf numFmtId="170" fontId="22" fillId="2" borderId="7" xfId="2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left" vertical="center" wrapText="1"/>
    </xf>
    <xf numFmtId="175" fontId="24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75" fontId="25" fillId="5" borderId="3" xfId="0" applyNumberFormat="1" applyFont="1" applyFill="1" applyBorder="1" applyAlignment="1">
      <alignment horizontal="left" vertical="center" wrapText="1" indent="1"/>
    </xf>
    <xf numFmtId="0" fontId="25" fillId="5" borderId="3" xfId="0" applyFont="1" applyFill="1" applyBorder="1" applyAlignment="1">
      <alignment horizontal="left" vertical="center" wrapText="1" indent="1"/>
    </xf>
    <xf numFmtId="0" fontId="25" fillId="5" borderId="5" xfId="0" applyFont="1" applyFill="1" applyBorder="1" applyAlignment="1">
      <alignment horizontal="left" vertical="center" wrapText="1" indent="1"/>
    </xf>
    <xf numFmtId="3" fontId="26" fillId="5" borderId="3" xfId="0" applyNumberFormat="1" applyFont="1" applyFill="1" applyBorder="1" applyAlignment="1"/>
    <xf numFmtId="175" fontId="27" fillId="5" borderId="3" xfId="0" applyNumberFormat="1" applyFont="1" applyFill="1" applyBorder="1" applyAlignment="1" applyProtection="1">
      <alignment horizontal="left" vertical="center" wrapText="1"/>
      <protection locked="0"/>
    </xf>
    <xf numFmtId="165" fontId="27" fillId="5" borderId="3" xfId="0" applyNumberFormat="1" applyFont="1" applyFill="1" applyBorder="1" applyAlignment="1">
      <alignment horizontal="center" wrapText="1"/>
    </xf>
    <xf numFmtId="165" fontId="27" fillId="5" borderId="5" xfId="0" applyNumberFormat="1" applyFont="1" applyFill="1" applyBorder="1" applyAlignment="1">
      <alignment horizontal="center" wrapText="1"/>
    </xf>
    <xf numFmtId="165" fontId="26" fillId="5" borderId="3" xfId="0" applyNumberFormat="1" applyFont="1" applyFill="1" applyBorder="1" applyAlignment="1"/>
    <xf numFmtId="9" fontId="28" fillId="5" borderId="3" xfId="0" applyNumberFormat="1" applyFont="1" applyFill="1" applyBorder="1" applyAlignment="1" applyProtection="1">
      <alignment horizontal="left" vertical="center" wrapText="1" indent="1"/>
      <protection locked="0"/>
    </xf>
    <xf numFmtId="9" fontId="28" fillId="5" borderId="3" xfId="1" applyNumberFormat="1" applyFont="1" applyFill="1" applyBorder="1" applyAlignment="1" applyProtection="1">
      <alignment horizontal="center" vertical="center" wrapText="1"/>
      <protection locked="0"/>
    </xf>
    <xf numFmtId="9" fontId="28" fillId="5" borderId="5" xfId="1" applyNumberFormat="1" applyFont="1" applyFill="1" applyBorder="1" applyAlignment="1" applyProtection="1">
      <alignment horizontal="center" vertical="center" wrapText="1"/>
      <protection locked="0"/>
    </xf>
    <xf numFmtId="175" fontId="27" fillId="5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26" fillId="5" borderId="3" xfId="1" applyNumberFormat="1" applyFont="1" applyFill="1" applyBorder="1" applyAlignment="1" applyProtection="1">
      <alignment horizontal="center" wrapText="1"/>
      <protection locked="0"/>
    </xf>
    <xf numFmtId="165" fontId="26" fillId="5" borderId="5" xfId="1" applyNumberFormat="1" applyFont="1" applyFill="1" applyBorder="1" applyAlignment="1" applyProtection="1">
      <alignment horizontal="center" wrapText="1"/>
      <protection locked="0"/>
    </xf>
    <xf numFmtId="49" fontId="29" fillId="5" borderId="3" xfId="0" applyNumberFormat="1" applyFont="1" applyFill="1" applyBorder="1" applyAlignment="1" applyProtection="1">
      <alignment horizontal="left" wrapText="1"/>
      <protection locked="0"/>
    </xf>
    <xf numFmtId="175" fontId="27" fillId="5" borderId="3" xfId="0" applyNumberFormat="1" applyFont="1" applyFill="1" applyBorder="1" applyAlignment="1" applyProtection="1">
      <alignment horizontal="left" wrapText="1"/>
      <protection locked="0"/>
    </xf>
    <xf numFmtId="175" fontId="27" fillId="5" borderId="3" xfId="1" applyNumberFormat="1" applyFont="1" applyFill="1" applyBorder="1" applyAlignment="1" applyProtection="1">
      <alignment horizontal="center" wrapText="1"/>
      <protection locked="0"/>
    </xf>
    <xf numFmtId="175" fontId="27" fillId="5" borderId="3" xfId="0" applyNumberFormat="1" applyFont="1" applyFill="1" applyBorder="1" applyAlignment="1">
      <alignment horizontal="right"/>
    </xf>
    <xf numFmtId="175" fontId="27" fillId="5" borderId="3" xfId="0" applyNumberFormat="1" applyFont="1" applyFill="1" applyBorder="1" applyAlignment="1">
      <alignment horizontal="center"/>
    </xf>
    <xf numFmtId="175" fontId="27" fillId="5" borderId="5" xfId="0" applyNumberFormat="1" applyFont="1" applyFill="1" applyBorder="1" applyAlignment="1">
      <alignment horizontal="right"/>
    </xf>
    <xf numFmtId="175" fontId="26" fillId="5" borderId="3" xfId="1" applyNumberFormat="1" applyFont="1" applyFill="1" applyBorder="1" applyAlignment="1" applyProtection="1">
      <alignment horizontal="center" wrapText="1"/>
      <protection locked="0"/>
    </xf>
    <xf numFmtId="175" fontId="26" fillId="5" borderId="5" xfId="1" applyNumberFormat="1" applyFont="1" applyFill="1" applyBorder="1" applyAlignment="1" applyProtection="1">
      <alignment horizontal="center" wrapText="1"/>
      <protection locked="0"/>
    </xf>
    <xf numFmtId="165" fontId="26" fillId="5" borderId="3" xfId="0" applyNumberFormat="1" applyFont="1" applyFill="1" applyBorder="1" applyAlignment="1">
      <alignment horizontal="center" wrapText="1"/>
    </xf>
    <xf numFmtId="165" fontId="26" fillId="5" borderId="5" xfId="0" applyNumberFormat="1" applyFont="1" applyFill="1" applyBorder="1" applyAlignment="1">
      <alignment horizontal="center" wrapText="1"/>
    </xf>
    <xf numFmtId="165" fontId="26" fillId="5" borderId="3" xfId="0" applyNumberFormat="1" applyFont="1" applyFill="1" applyBorder="1" applyAlignment="1">
      <alignment horizontal="center" vertical="center"/>
    </xf>
    <xf numFmtId="165" fontId="26" fillId="5" borderId="5" xfId="0" applyNumberFormat="1" applyFont="1" applyFill="1" applyBorder="1" applyAlignment="1">
      <alignment horizontal="center" vertical="center"/>
    </xf>
    <xf numFmtId="175" fontId="27" fillId="5" borderId="8" xfId="0" applyNumberFormat="1" applyFont="1" applyFill="1" applyBorder="1" applyAlignment="1" applyProtection="1">
      <alignment horizontal="left" vertical="center" wrapText="1"/>
      <protection locked="0"/>
    </xf>
    <xf numFmtId="4" fontId="33" fillId="5" borderId="9" xfId="0" applyNumberFormat="1" applyFont="1" applyFill="1" applyBorder="1"/>
    <xf numFmtId="4" fontId="33" fillId="5" borderId="3" xfId="0" applyNumberFormat="1" applyFont="1" applyFill="1" applyBorder="1"/>
    <xf numFmtId="4" fontId="33" fillId="5" borderId="5" xfId="0" applyNumberFormat="1" applyFont="1" applyFill="1" applyBorder="1"/>
    <xf numFmtId="165" fontId="30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65" fontId="31" fillId="5" borderId="3" xfId="0" applyNumberFormat="1" applyFont="1" applyFill="1" applyBorder="1" applyAlignment="1">
      <alignment horizontal="center" vertical="center"/>
    </xf>
    <xf numFmtId="165" fontId="31" fillId="5" borderId="5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 applyProtection="1">
      <alignment horizontal="center" vertical="center"/>
      <protection locked="0"/>
    </xf>
    <xf numFmtId="1" fontId="32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1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5" fontId="26" fillId="5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7" fillId="2" borderId="3" xfId="1" applyNumberFormat="1" applyFont="1" applyFill="1" applyBorder="1" applyAlignment="1" applyProtection="1">
      <alignment horizontal="center" vertical="center"/>
    </xf>
    <xf numFmtId="166" fontId="17" fillId="2" borderId="3" xfId="1" applyNumberFormat="1" applyFont="1" applyFill="1" applyBorder="1" applyAlignment="1" applyProtection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49" fontId="29" fillId="5" borderId="3" xfId="0" applyNumberFormat="1" applyFont="1" applyFill="1" applyBorder="1" applyAlignment="1" applyProtection="1">
      <alignment horizontal="left" vertical="center" wrapText="1"/>
      <protection locked="0"/>
    </xf>
    <xf numFmtId="165" fontId="26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26" fillId="5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3" fillId="5" borderId="3" xfId="0" applyNumberFormat="1" applyFont="1" applyFill="1" applyBorder="1" applyAlignment="1"/>
    <xf numFmtId="1" fontId="10" fillId="0" borderId="0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0" xfId="0" applyAlignment="1"/>
    <xf numFmtId="1" fontId="6" fillId="0" borderId="0" xfId="0" applyNumberFormat="1" applyFont="1" applyBorder="1" applyAlignment="1" applyProtection="1">
      <alignment horizontal="right"/>
      <protection locked="0"/>
    </xf>
    <xf numFmtId="165" fontId="26" fillId="6" borderId="3" xfId="0" applyNumberFormat="1" applyFont="1" applyFill="1" applyBorder="1" applyAlignment="1">
      <alignment horizontal="center"/>
    </xf>
    <xf numFmtId="165" fontId="26" fillId="5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" fontId="22" fillId="0" borderId="0" xfId="0" applyNumberFormat="1" applyFont="1" applyFill="1" applyAlignment="1" applyProtection="1">
      <alignment horizontal="center"/>
      <protection locked="0"/>
    </xf>
    <xf numFmtId="1" fontId="22" fillId="6" borderId="0" xfId="0" applyNumberFormat="1" applyFont="1" applyFill="1" applyAlignment="1" applyProtection="1">
      <alignment horizontal="center"/>
      <protection locked="0"/>
    </xf>
    <xf numFmtId="14" fontId="22" fillId="0" borderId="0" xfId="0" applyNumberFormat="1" applyFont="1" applyFill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3" fontId="31" fillId="6" borderId="5" xfId="0" applyNumberFormat="1" applyFont="1" applyFill="1" applyBorder="1" applyAlignment="1">
      <alignment horizontal="center"/>
    </xf>
    <xf numFmtId="165" fontId="31" fillId="6" borderId="3" xfId="0" applyNumberFormat="1" applyFont="1" applyFill="1" applyBorder="1" applyAlignment="1"/>
    <xf numFmtId="174" fontId="34" fillId="0" borderId="6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35" fillId="0" borderId="0" xfId="0" applyFont="1"/>
    <xf numFmtId="165" fontId="35" fillId="0" borderId="0" xfId="0" applyNumberFormat="1" applyFont="1"/>
    <xf numFmtId="0" fontId="35" fillId="0" borderId="0" xfId="0" applyFont="1" applyAlignment="1">
      <alignment horizontal="right"/>
    </xf>
    <xf numFmtId="165" fontId="31" fillId="0" borderId="3" xfId="0" applyNumberFormat="1" applyFont="1" applyFill="1" applyBorder="1" applyAlignment="1"/>
    <xf numFmtId="174" fontId="36" fillId="0" borderId="6" xfId="0" applyNumberFormat="1" applyFont="1" applyFill="1" applyBorder="1" applyAlignment="1">
      <alignment horizontal="center" vertical="center"/>
    </xf>
    <xf numFmtId="9" fontId="28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28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26" fillId="0" borderId="9" xfId="1" applyNumberFormat="1" applyFont="1" applyFill="1" applyBorder="1" applyAlignment="1" applyProtection="1">
      <alignment horizontal="center" wrapText="1"/>
      <protection locked="0"/>
    </xf>
    <xf numFmtId="3" fontId="26" fillId="0" borderId="3" xfId="1" applyNumberFormat="1" applyFont="1" applyFill="1" applyBorder="1" applyAlignment="1" applyProtection="1">
      <alignment horizontal="center" wrapText="1"/>
      <protection locked="0"/>
    </xf>
    <xf numFmtId="165" fontId="26" fillId="0" borderId="9" xfId="1" applyNumberFormat="1" applyFont="1" applyFill="1" applyBorder="1" applyAlignment="1" applyProtection="1">
      <alignment horizontal="center" wrapText="1"/>
      <protection locked="0"/>
    </xf>
    <xf numFmtId="165" fontId="26" fillId="0" borderId="3" xfId="1" applyNumberFormat="1" applyFont="1" applyFill="1" applyBorder="1" applyAlignment="1" applyProtection="1">
      <alignment horizontal="center" wrapText="1"/>
      <protection locked="0"/>
    </xf>
    <xf numFmtId="175" fontId="27" fillId="0" borderId="9" xfId="1" applyNumberFormat="1" applyFont="1" applyFill="1" applyBorder="1" applyAlignment="1" applyProtection="1">
      <alignment horizontal="center" wrapText="1"/>
      <protection locked="0"/>
    </xf>
    <xf numFmtId="175" fontId="27" fillId="0" borderId="3" xfId="0" applyNumberFormat="1" applyFont="1" applyFill="1" applyBorder="1" applyAlignment="1">
      <alignment horizontal="right"/>
    </xf>
    <xf numFmtId="175" fontId="27" fillId="0" borderId="3" xfId="1" applyNumberFormat="1" applyFont="1" applyFill="1" applyBorder="1" applyAlignment="1" applyProtection="1">
      <alignment horizontal="center" wrapText="1"/>
      <protection locked="0"/>
    </xf>
    <xf numFmtId="175" fontId="26" fillId="0" borderId="3" xfId="1" applyNumberFormat="1" applyFont="1" applyFill="1" applyBorder="1" applyAlignment="1" applyProtection="1">
      <alignment horizontal="center" wrapText="1"/>
      <protection locked="0"/>
    </xf>
    <xf numFmtId="175" fontId="37" fillId="5" borderId="4" xfId="0" applyNumberFormat="1" applyFont="1" applyFill="1" applyBorder="1" applyAlignment="1" applyProtection="1">
      <alignment horizontal="left" wrapText="1"/>
      <protection locked="0"/>
    </xf>
    <xf numFmtId="3" fontId="38" fillId="5" borderId="3" xfId="0" applyNumberFormat="1" applyFont="1" applyFill="1" applyBorder="1" applyAlignment="1">
      <alignment horizontal="center"/>
    </xf>
    <xf numFmtId="3" fontId="37" fillId="5" borderId="3" xfId="0" applyNumberFormat="1" applyFont="1" applyFill="1" applyBorder="1" applyAlignment="1"/>
    <xf numFmtId="9" fontId="39" fillId="5" borderId="4" xfId="0" applyNumberFormat="1" applyFont="1" applyFill="1" applyBorder="1" applyAlignment="1" applyProtection="1">
      <alignment horizontal="left" vertical="center" wrapText="1" indent="1"/>
      <protection locked="0"/>
    </xf>
    <xf numFmtId="3" fontId="38" fillId="5" borderId="3" xfId="0" applyNumberFormat="1" applyFont="1" applyFill="1" applyBorder="1"/>
    <xf numFmtId="9" fontId="39" fillId="5" borderId="9" xfId="1" applyNumberFormat="1" applyFont="1" applyFill="1" applyBorder="1" applyAlignment="1" applyProtection="1">
      <alignment horizontal="center" vertical="center" wrapText="1"/>
      <protection locked="0"/>
    </xf>
    <xf numFmtId="9" fontId="39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37" fillId="5" borderId="0" xfId="0" applyNumberFormat="1" applyFont="1" applyFill="1" applyBorder="1" applyAlignment="1"/>
    <xf numFmtId="9" fontId="39" fillId="5" borderId="0" xfId="1" applyNumberFormat="1" applyFont="1" applyFill="1" applyBorder="1" applyAlignment="1" applyProtection="1">
      <alignment horizontal="center" vertical="center" wrapText="1"/>
      <protection locked="0"/>
    </xf>
    <xf numFmtId="165" fontId="37" fillId="5" borderId="9" xfId="1" applyNumberFormat="1" applyFont="1" applyFill="1" applyBorder="1" applyAlignment="1" applyProtection="1">
      <alignment horizontal="center" wrapText="1"/>
      <protection locked="0"/>
    </xf>
    <xf numFmtId="165" fontId="37" fillId="5" borderId="3" xfId="1" applyNumberFormat="1" applyFont="1" applyFill="1" applyBorder="1" applyAlignment="1" applyProtection="1">
      <alignment horizontal="center" wrapText="1"/>
      <protection locked="0"/>
    </xf>
    <xf numFmtId="175" fontId="37" fillId="5" borderId="9" xfId="1" applyNumberFormat="1" applyFont="1" applyFill="1" applyBorder="1" applyAlignment="1" applyProtection="1">
      <alignment horizontal="center" wrapText="1"/>
      <protection locked="0"/>
    </xf>
    <xf numFmtId="175" fontId="37" fillId="5" borderId="3" xfId="0" applyNumberFormat="1" applyFont="1" applyFill="1" applyBorder="1" applyAlignment="1">
      <alignment horizontal="right"/>
    </xf>
    <xf numFmtId="175" fontId="37" fillId="5" borderId="3" xfId="1" applyNumberFormat="1" applyFont="1" applyFill="1" applyBorder="1" applyAlignment="1" applyProtection="1">
      <alignment horizontal="center" wrapText="1"/>
      <protection locked="0"/>
    </xf>
    <xf numFmtId="175" fontId="37" fillId="5" borderId="3" xfId="0" applyNumberFormat="1" applyFont="1" applyFill="1" applyBorder="1" applyAlignment="1">
      <alignment horizontal="center"/>
    </xf>
    <xf numFmtId="165" fontId="37" fillId="5" borderId="0" xfId="1" applyNumberFormat="1" applyFont="1" applyFill="1" applyBorder="1" applyAlignment="1" applyProtection="1">
      <alignment horizontal="center" wrapText="1"/>
      <protection locked="0"/>
    </xf>
    <xf numFmtId="175" fontId="37" fillId="5" borderId="0" xfId="0" applyNumberFormat="1" applyFont="1" applyFill="1" applyBorder="1" applyAlignment="1">
      <alignment horizontal="right"/>
    </xf>
    <xf numFmtId="1" fontId="32" fillId="6" borderId="10" xfId="0" applyNumberFormat="1" applyFont="1" applyFill="1" applyBorder="1" applyAlignment="1" applyProtection="1">
      <alignment horizontal="center" vertical="center"/>
      <protection locked="0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3" fontId="38" fillId="5" borderId="3" xfId="3" applyNumberFormat="1" applyFont="1" applyFill="1" applyBorder="1" applyAlignment="1">
      <alignment horizontal="center"/>
    </xf>
    <xf numFmtId="49" fontId="26" fillId="0" borderId="9" xfId="1" applyNumberFormat="1" applyFont="1" applyFill="1" applyBorder="1" applyAlignment="1" applyProtection="1">
      <alignment horizontal="center" wrapText="1"/>
      <protection locked="0"/>
    </xf>
    <xf numFmtId="3" fontId="37" fillId="5" borderId="3" xfId="3" applyNumberFormat="1" applyFont="1" applyFill="1" applyBorder="1" applyAlignment="1">
      <alignment horizontal="center" wrapText="1"/>
    </xf>
    <xf numFmtId="3" fontId="37" fillId="5" borderId="3" xfId="3" applyNumberFormat="1" applyFont="1" applyFill="1" applyBorder="1" applyAlignment="1">
      <alignment horizontal="center" vertical="center"/>
    </xf>
    <xf numFmtId="3" fontId="33" fillId="5" borderId="3" xfId="3" applyNumberFormat="1" applyFont="1" applyFill="1" applyBorder="1"/>
    <xf numFmtId="1" fontId="11" fillId="0" borderId="0" xfId="0" applyNumberFormat="1" applyFont="1" applyFill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40" fillId="0" borderId="3" xfId="4" applyNumberFormat="1" applyFont="1" applyFill="1" applyBorder="1" applyAlignment="1">
      <alignment horizontal="center"/>
    </xf>
    <xf numFmtId="3" fontId="40" fillId="0" borderId="5" xfId="4" applyNumberFormat="1" applyFont="1" applyFill="1" applyBorder="1" applyAlignment="1">
      <alignment horizontal="center"/>
    </xf>
    <xf numFmtId="3" fontId="41" fillId="0" borderId="3" xfId="5" applyNumberFormat="1" applyFont="1" applyFill="1" applyBorder="1" applyAlignment="1" applyProtection="1">
      <alignment horizontal="center" wrapText="1"/>
      <protection locked="0"/>
    </xf>
    <xf numFmtId="165" fontId="41" fillId="0" borderId="3" xfId="5" applyNumberFormat="1" applyFont="1" applyFill="1" applyBorder="1" applyAlignment="1" applyProtection="1">
      <alignment horizontal="center" wrapText="1"/>
      <protection locked="0"/>
    </xf>
    <xf numFmtId="3" fontId="41" fillId="0" borderId="5" xfId="5" applyNumberFormat="1" applyFont="1" applyFill="1" applyBorder="1" applyAlignment="1" applyProtection="1">
      <alignment horizontal="center" wrapText="1"/>
      <protection locked="0"/>
    </xf>
    <xf numFmtId="3" fontId="37" fillId="0" borderId="3" xfId="4" applyNumberFormat="1" applyFont="1" applyFill="1" applyBorder="1" applyAlignment="1">
      <alignment horizontal="center" wrapText="1"/>
    </xf>
    <xf numFmtId="3" fontId="37" fillId="0" borderId="5" xfId="4" applyNumberFormat="1" applyFont="1" applyFill="1" applyBorder="1" applyAlignment="1">
      <alignment horizontal="center" wrapText="1"/>
    </xf>
    <xf numFmtId="3" fontId="37" fillId="0" borderId="3" xfId="4" applyNumberFormat="1" applyFont="1" applyFill="1" applyBorder="1" applyAlignment="1">
      <alignment horizontal="center" vertical="center"/>
    </xf>
    <xf numFmtId="3" fontId="37" fillId="0" borderId="5" xfId="4" applyNumberFormat="1" applyFont="1" applyFill="1" applyBorder="1" applyAlignment="1">
      <alignment horizontal="center" vertical="center"/>
    </xf>
    <xf numFmtId="3" fontId="33" fillId="0" borderId="3" xfId="4" applyNumberFormat="1" applyFont="1" applyFill="1" applyBorder="1"/>
    <xf numFmtId="3" fontId="33" fillId="0" borderId="5" xfId="4" applyNumberFormat="1" applyFont="1" applyFill="1" applyBorder="1"/>
    <xf numFmtId="165" fontId="37" fillId="0" borderId="3" xfId="4" applyNumberFormat="1" applyFont="1" applyFill="1" applyBorder="1" applyAlignment="1"/>
  </cellXfs>
  <cellStyles count="6">
    <cellStyle name="Обычный" xfId="0" builtinId="0"/>
    <cellStyle name="Обычный 2" xfId="3"/>
    <cellStyle name="Обычный 2 2" xfId="4"/>
    <cellStyle name="Процентный" xfId="1" builtinId="5"/>
    <cellStyle name="Процентный 2" xf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2"/>
  <sheetViews>
    <sheetView zoomScale="75" zoomScaleNormal="75" workbookViewId="0">
      <pane xSplit="2" ySplit="5" topLeftCell="M6" activePane="bottomRight" state="frozen"/>
      <selection activeCell="B3" sqref="B3"/>
      <selection pane="topRight" activeCell="B3" sqref="B3"/>
      <selection pane="bottomLeft" activeCell="B3" sqref="B3"/>
      <selection pane="bottomRight" activeCell="M8" sqref="M8"/>
    </sheetView>
  </sheetViews>
  <sheetFormatPr defaultRowHeight="12.75"/>
  <cols>
    <col min="1" max="1" width="3.85546875" customWidth="1"/>
    <col min="2" max="2" width="51.570312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79" t="s">
        <v>52</v>
      </c>
      <c r="C3" s="180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ht="18">
      <c r="B4" s="3"/>
      <c r="C4" s="4"/>
      <c r="D4" s="5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6"/>
      <c r="S4" s="7"/>
      <c r="T4" s="8"/>
      <c r="U4" s="8"/>
      <c r="V4" s="8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2.5" customHeight="1">
      <c r="B8" s="80" t="s">
        <v>39</v>
      </c>
      <c r="C8" s="81">
        <v>90901782</v>
      </c>
      <c r="D8" s="81">
        <v>6061332</v>
      </c>
      <c r="E8" s="81">
        <v>2849183</v>
      </c>
      <c r="F8" s="81">
        <v>7273150</v>
      </c>
      <c r="G8" s="81">
        <v>32298296</v>
      </c>
      <c r="H8" s="81">
        <v>3025923</v>
      </c>
      <c r="I8" s="81">
        <v>10306700</v>
      </c>
      <c r="J8" s="81">
        <v>12352082</v>
      </c>
      <c r="K8" s="81">
        <v>141728584</v>
      </c>
      <c r="L8" s="81">
        <v>1901210</v>
      </c>
      <c r="M8" s="81">
        <v>3744078</v>
      </c>
      <c r="N8" s="81">
        <v>16214740</v>
      </c>
      <c r="O8" s="81">
        <v>5341489</v>
      </c>
      <c r="P8" s="81">
        <v>5210089</v>
      </c>
      <c r="Q8" s="81">
        <v>2608896</v>
      </c>
      <c r="R8" s="82">
        <v>66043001</v>
      </c>
      <c r="S8" s="83">
        <f>SUM(C8:R8)</f>
        <v>407860535</v>
      </c>
      <c r="T8" s="15"/>
      <c r="U8" s="15"/>
      <c r="V8" s="9"/>
      <c r="W8" s="10"/>
      <c r="X8" s="10"/>
      <c r="Y8" s="10"/>
      <c r="Z8" s="10"/>
    </row>
    <row r="9" spans="1:33" ht="30" customHeight="1">
      <c r="B9" s="84" t="s">
        <v>17</v>
      </c>
      <c r="C9" s="85">
        <v>0.02</v>
      </c>
      <c r="D9" s="85">
        <v>0.02</v>
      </c>
      <c r="E9" s="85">
        <v>0.02</v>
      </c>
      <c r="F9" s="85">
        <v>0.02</v>
      </c>
      <c r="G9" s="85">
        <v>0.02</v>
      </c>
      <c r="H9" s="85">
        <v>0.02</v>
      </c>
      <c r="I9" s="85">
        <v>0.02</v>
      </c>
      <c r="J9" s="85">
        <v>0.02</v>
      </c>
      <c r="K9" s="85">
        <v>0.1</v>
      </c>
      <c r="L9" s="85">
        <v>0.02</v>
      </c>
      <c r="M9" s="85">
        <v>0.02</v>
      </c>
      <c r="N9" s="85">
        <v>0.02</v>
      </c>
      <c r="O9" s="85">
        <v>0.02</v>
      </c>
      <c r="P9" s="85">
        <v>0.02</v>
      </c>
      <c r="Q9" s="85">
        <v>0.02</v>
      </c>
      <c r="R9" s="86">
        <v>0.02</v>
      </c>
      <c r="S9" s="85" t="s">
        <v>40</v>
      </c>
      <c r="T9" s="15"/>
      <c r="U9" s="15"/>
      <c r="V9" s="9"/>
      <c r="W9" s="10"/>
      <c r="X9" s="10"/>
      <c r="Y9" s="10"/>
      <c r="Z9" s="10"/>
    </row>
    <row r="10" spans="1:33" ht="38.25" customHeight="1">
      <c r="A10" s="69"/>
      <c r="B10" s="87" t="s">
        <v>41</v>
      </c>
      <c r="C10" s="88">
        <f>ROUND(C8*C9,0)</f>
        <v>1818036</v>
      </c>
      <c r="D10" s="88">
        <f t="shared" ref="D10:R10" si="0">ROUND(D8*D9,0)</f>
        <v>121227</v>
      </c>
      <c r="E10" s="88">
        <f t="shared" si="0"/>
        <v>56984</v>
      </c>
      <c r="F10" s="88">
        <f t="shared" si="0"/>
        <v>145463</v>
      </c>
      <c r="G10" s="88">
        <f t="shared" si="0"/>
        <v>645966</v>
      </c>
      <c r="H10" s="88">
        <f t="shared" si="0"/>
        <v>60518</v>
      </c>
      <c r="I10" s="88">
        <f t="shared" si="0"/>
        <v>206134</v>
      </c>
      <c r="J10" s="88">
        <f t="shared" si="0"/>
        <v>247042</v>
      </c>
      <c r="K10" s="88">
        <f t="shared" si="0"/>
        <v>14172858</v>
      </c>
      <c r="L10" s="88">
        <f t="shared" si="0"/>
        <v>38024</v>
      </c>
      <c r="M10" s="88">
        <f t="shared" si="0"/>
        <v>74882</v>
      </c>
      <c r="N10" s="88">
        <f t="shared" si="0"/>
        <v>324295</v>
      </c>
      <c r="O10" s="88">
        <f t="shared" si="0"/>
        <v>106830</v>
      </c>
      <c r="P10" s="88">
        <f t="shared" si="0"/>
        <v>104202</v>
      </c>
      <c r="Q10" s="88">
        <f t="shared" si="0"/>
        <v>52178</v>
      </c>
      <c r="R10" s="89">
        <f t="shared" si="0"/>
        <v>1320860</v>
      </c>
      <c r="S10" s="83">
        <f>SUM(C10:R10)</f>
        <v>19495499</v>
      </c>
      <c r="T10" s="15"/>
      <c r="U10" s="15"/>
      <c r="V10" s="9"/>
      <c r="W10" s="10"/>
      <c r="X10" s="10"/>
      <c r="Y10" s="10"/>
      <c r="Z10" s="10"/>
    </row>
    <row r="11" spans="1:33" ht="27" customHeight="1">
      <c r="B11" s="80" t="s">
        <v>42</v>
      </c>
      <c r="C11" s="88"/>
      <c r="D11" s="88"/>
      <c r="E11" s="88"/>
      <c r="F11" s="88"/>
      <c r="G11" s="88"/>
      <c r="H11" s="88"/>
      <c r="I11" s="88"/>
      <c r="J11" s="88"/>
      <c r="K11" s="88">
        <v>3896378</v>
      </c>
      <c r="L11" s="88"/>
      <c r="M11" s="88"/>
      <c r="N11" s="88"/>
      <c r="O11" s="88"/>
      <c r="P11" s="88"/>
      <c r="Q11" s="88"/>
      <c r="R11" s="89"/>
      <c r="S11" s="83">
        <f>SUM(C11:R11)</f>
        <v>3896378</v>
      </c>
      <c r="T11" s="15"/>
      <c r="U11" s="15"/>
      <c r="V11" s="9"/>
      <c r="W11" s="10"/>
      <c r="X11" s="10"/>
      <c r="Y11" s="10"/>
      <c r="Z11" s="10"/>
    </row>
    <row r="12" spans="1:33" ht="27" customHeight="1">
      <c r="B12" s="90" t="s">
        <v>43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79">
        <f>SUM(C12:R12)</f>
        <v>0</v>
      </c>
      <c r="T12" s="15"/>
      <c r="U12" s="15"/>
      <c r="V12" s="9"/>
      <c r="W12" s="10"/>
      <c r="X12" s="10"/>
      <c r="Y12" s="10"/>
      <c r="Z12" s="10"/>
    </row>
    <row r="13" spans="1:33" ht="36.75" customHeight="1">
      <c r="B13" s="90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79">
        <f>SUM(C13:R13)</f>
        <v>0</v>
      </c>
      <c r="T13" s="15"/>
      <c r="U13" s="15"/>
      <c r="V13" s="9"/>
      <c r="W13" s="10"/>
      <c r="X13" s="10"/>
      <c r="Y13" s="10"/>
      <c r="Z13" s="10"/>
    </row>
    <row r="14" spans="1:33" ht="32.25" customHeight="1">
      <c r="B14" s="91" t="s">
        <v>45</v>
      </c>
      <c r="C14" s="92">
        <v>477.7</v>
      </c>
      <c r="D14" s="93">
        <v>0</v>
      </c>
      <c r="E14" s="92">
        <v>12965.5</v>
      </c>
      <c r="F14" s="93">
        <v>273</v>
      </c>
      <c r="G14" s="93">
        <v>180494</v>
      </c>
      <c r="H14" s="93">
        <v>0</v>
      </c>
      <c r="I14" s="94">
        <v>0</v>
      </c>
      <c r="J14" s="94">
        <v>0</v>
      </c>
      <c r="K14" s="92">
        <v>119351.2</v>
      </c>
      <c r="L14" s="93">
        <v>3207.3</v>
      </c>
      <c r="M14" s="93">
        <v>0</v>
      </c>
      <c r="N14" s="93">
        <v>6209.8</v>
      </c>
      <c r="O14" s="93">
        <v>0</v>
      </c>
      <c r="P14" s="93">
        <v>0</v>
      </c>
      <c r="Q14" s="93">
        <v>0</v>
      </c>
      <c r="R14" s="95">
        <v>26340.5</v>
      </c>
      <c r="S14" s="83">
        <f>SUM(C14:R14)</f>
        <v>349319</v>
      </c>
      <c r="T14" s="14"/>
      <c r="U14" s="14"/>
      <c r="V14" s="16"/>
      <c r="W14" s="17"/>
      <c r="X14" s="17"/>
      <c r="Y14" s="17"/>
      <c r="Z14" s="17"/>
      <c r="AA14" s="1"/>
      <c r="AB14" s="1"/>
      <c r="AC14" s="1"/>
      <c r="AD14" s="1"/>
      <c r="AE14" s="1"/>
      <c r="AF14" s="1"/>
      <c r="AG14" s="1"/>
    </row>
    <row r="15" spans="1:33" ht="32.25" customHeight="1">
      <c r="B15" s="84" t="s">
        <v>17</v>
      </c>
      <c r="C15" s="85">
        <v>0.3</v>
      </c>
      <c r="D15" s="85">
        <v>0.3</v>
      </c>
      <c r="E15" s="85">
        <v>0.3</v>
      </c>
      <c r="F15" s="85">
        <v>0.3</v>
      </c>
      <c r="G15" s="85">
        <v>0.3</v>
      </c>
      <c r="H15" s="85">
        <v>0.3</v>
      </c>
      <c r="I15" s="85">
        <v>0.3</v>
      </c>
      <c r="J15" s="85">
        <v>0.3</v>
      </c>
      <c r="K15" s="85">
        <v>0.5</v>
      </c>
      <c r="L15" s="85">
        <v>0.3</v>
      </c>
      <c r="M15" s="85">
        <v>0.3</v>
      </c>
      <c r="N15" s="85">
        <v>0.3</v>
      </c>
      <c r="O15" s="85">
        <v>0.3</v>
      </c>
      <c r="P15" s="85">
        <v>0.3</v>
      </c>
      <c r="Q15" s="85">
        <v>0.3</v>
      </c>
      <c r="R15" s="86">
        <v>0.3</v>
      </c>
      <c r="S15" s="85" t="s">
        <v>46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32.25" customHeight="1">
      <c r="B16" s="87" t="s">
        <v>47</v>
      </c>
      <c r="C16" s="96">
        <f t="shared" ref="C16:Q16" si="1">ROUND(C14*C15,0)</f>
        <v>143</v>
      </c>
      <c r="D16" s="96">
        <f t="shared" si="1"/>
        <v>0</v>
      </c>
      <c r="E16" s="96">
        <f t="shared" si="1"/>
        <v>3890</v>
      </c>
      <c r="F16" s="96">
        <f t="shared" si="1"/>
        <v>82</v>
      </c>
      <c r="G16" s="96">
        <f t="shared" si="1"/>
        <v>54148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 t="shared" si="1"/>
        <v>59676</v>
      </c>
      <c r="L16" s="96">
        <f t="shared" si="1"/>
        <v>962</v>
      </c>
      <c r="M16" s="96">
        <f t="shared" si="1"/>
        <v>0</v>
      </c>
      <c r="N16" s="96">
        <f t="shared" si="1"/>
        <v>1863</v>
      </c>
      <c r="O16" s="96">
        <f>ROUND(O14*O15,0)</f>
        <v>0</v>
      </c>
      <c r="P16" s="96">
        <f>ROUND(P14*P15,0)</f>
        <v>0</v>
      </c>
      <c r="Q16" s="96">
        <f t="shared" si="1"/>
        <v>0</v>
      </c>
      <c r="R16" s="97">
        <f>ROUND(R14*R15,0)</f>
        <v>7902</v>
      </c>
      <c r="S16" s="83">
        <f>SUM(C16:R16)</f>
        <v>128666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32.25" customHeight="1">
      <c r="B17" s="80" t="s">
        <v>48</v>
      </c>
      <c r="C17" s="98">
        <v>153000</v>
      </c>
      <c r="D17" s="98">
        <v>99000</v>
      </c>
      <c r="E17" s="98">
        <v>58000</v>
      </c>
      <c r="F17" s="98">
        <v>18000</v>
      </c>
      <c r="G17" s="98">
        <v>282000</v>
      </c>
      <c r="H17" s="98">
        <v>10000</v>
      </c>
      <c r="I17" s="98">
        <v>110000</v>
      </c>
      <c r="J17" s="98">
        <v>68000</v>
      </c>
      <c r="K17" s="98">
        <v>2989000</v>
      </c>
      <c r="L17" s="98">
        <v>77000</v>
      </c>
      <c r="M17" s="98">
        <v>54000</v>
      </c>
      <c r="N17" s="98">
        <v>113000</v>
      </c>
      <c r="O17" s="98">
        <v>17000</v>
      </c>
      <c r="P17" s="98">
        <v>28000</v>
      </c>
      <c r="Q17" s="98">
        <v>21000</v>
      </c>
      <c r="R17" s="99">
        <v>777000</v>
      </c>
      <c r="S17" s="83">
        <f>SUM(C17:R17)</f>
        <v>4874000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ht="30" customHeight="1">
      <c r="B18" s="80" t="s">
        <v>49</v>
      </c>
      <c r="C18" s="100">
        <v>1567900</v>
      </c>
      <c r="D18" s="100">
        <v>435000</v>
      </c>
      <c r="E18" s="100">
        <v>584000</v>
      </c>
      <c r="F18" s="100">
        <v>204500</v>
      </c>
      <c r="G18" s="100">
        <v>872500</v>
      </c>
      <c r="H18" s="100">
        <v>148000</v>
      </c>
      <c r="I18" s="100">
        <v>39000</v>
      </c>
      <c r="J18" s="100">
        <v>967400</v>
      </c>
      <c r="K18" s="100">
        <v>12139000</v>
      </c>
      <c r="L18" s="100">
        <v>406000</v>
      </c>
      <c r="M18" s="100">
        <v>354000</v>
      </c>
      <c r="N18" s="100">
        <v>1384000</v>
      </c>
      <c r="O18" s="100">
        <v>107000</v>
      </c>
      <c r="P18" s="100">
        <v>679000</v>
      </c>
      <c r="Q18" s="100">
        <v>153500</v>
      </c>
      <c r="R18" s="101">
        <v>4812000</v>
      </c>
      <c r="S18" s="83">
        <f>SUM(C18:R18)</f>
        <v>24852800</v>
      </c>
      <c r="T18" s="14"/>
      <c r="U18" s="14"/>
      <c r="V18" s="16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ht="25.5" customHeight="1">
      <c r="B19" s="102" t="s">
        <v>31</v>
      </c>
      <c r="C19" s="103">
        <v>7722</v>
      </c>
      <c r="D19" s="104">
        <v>10677</v>
      </c>
      <c r="E19" s="104">
        <v>8085</v>
      </c>
      <c r="F19" s="104">
        <v>7178</v>
      </c>
      <c r="G19" s="104">
        <v>24208</v>
      </c>
      <c r="H19" s="104">
        <v>4594</v>
      </c>
      <c r="I19" s="104">
        <v>7837</v>
      </c>
      <c r="J19" s="104">
        <v>8856</v>
      </c>
      <c r="K19" s="104"/>
      <c r="L19" s="104">
        <v>6880</v>
      </c>
      <c r="M19" s="104">
        <v>2606</v>
      </c>
      <c r="N19" s="104">
        <v>12400</v>
      </c>
      <c r="O19" s="104">
        <v>1149</v>
      </c>
      <c r="P19" s="104">
        <v>7466</v>
      </c>
      <c r="Q19" s="104">
        <v>2180</v>
      </c>
      <c r="R19" s="105">
        <v>29340</v>
      </c>
      <c r="S19" s="83">
        <f>SUM(C19:R19)</f>
        <v>141178</v>
      </c>
      <c r="T19" s="14"/>
      <c r="U19" s="14"/>
      <c r="V19" s="9"/>
      <c r="W19" s="10"/>
      <c r="X19" s="10"/>
      <c r="Y19" s="10"/>
      <c r="Z19" s="10"/>
    </row>
    <row r="20" spans="2:33" s="21" customFormat="1" ht="25.5" customHeight="1">
      <c r="B20" s="106" t="s">
        <v>50</v>
      </c>
      <c r="C20" s="107">
        <f>C10+C11+C16+C17+C18+C19+C12+C13</f>
        <v>3546801</v>
      </c>
      <c r="D20" s="107">
        <f t="shared" ref="D20:R20" si="2">D10+D11+D16+D17+D18+D19+D12+D13</f>
        <v>665904</v>
      </c>
      <c r="E20" s="107">
        <f t="shared" si="2"/>
        <v>710959</v>
      </c>
      <c r="F20" s="107">
        <f t="shared" si="2"/>
        <v>375223</v>
      </c>
      <c r="G20" s="107">
        <f t="shared" si="2"/>
        <v>1878822</v>
      </c>
      <c r="H20" s="107">
        <f t="shared" si="2"/>
        <v>223112</v>
      </c>
      <c r="I20" s="107">
        <f t="shared" si="2"/>
        <v>362971</v>
      </c>
      <c r="J20" s="107">
        <f t="shared" si="2"/>
        <v>1291298</v>
      </c>
      <c r="K20" s="107">
        <f t="shared" si="2"/>
        <v>33256912</v>
      </c>
      <c r="L20" s="107">
        <f t="shared" si="2"/>
        <v>528866</v>
      </c>
      <c r="M20" s="107">
        <f t="shared" si="2"/>
        <v>485488</v>
      </c>
      <c r="N20" s="107">
        <f t="shared" si="2"/>
        <v>1835558</v>
      </c>
      <c r="O20" s="107">
        <f t="shared" si="2"/>
        <v>231979</v>
      </c>
      <c r="P20" s="107">
        <f t="shared" si="2"/>
        <v>818668</v>
      </c>
      <c r="Q20" s="107">
        <f t="shared" si="2"/>
        <v>228858</v>
      </c>
      <c r="R20" s="108">
        <f t="shared" si="2"/>
        <v>6947102</v>
      </c>
      <c r="S20" s="107">
        <f>S10+S11+S16+S17+S18+S19+S12+S13</f>
        <v>53388521</v>
      </c>
      <c r="T20" s="18"/>
      <c r="U20" s="18"/>
      <c r="V20" s="19"/>
      <c r="W20" s="20"/>
      <c r="X20" s="20"/>
      <c r="Y20" s="20"/>
      <c r="Z20" s="20"/>
    </row>
    <row r="21" spans="2:33" s="28" customFormat="1" ht="30.75" customHeight="1">
      <c r="B21" s="22" t="s">
        <v>51</v>
      </c>
      <c r="C21" s="23">
        <v>1413</v>
      </c>
      <c r="D21" s="23">
        <v>926</v>
      </c>
      <c r="E21" s="23">
        <v>593</v>
      </c>
      <c r="F21" s="23">
        <v>846</v>
      </c>
      <c r="G21" s="23">
        <v>2528</v>
      </c>
      <c r="H21" s="23">
        <v>521</v>
      </c>
      <c r="I21" s="23">
        <v>975</v>
      </c>
      <c r="J21" s="23">
        <v>883</v>
      </c>
      <c r="K21" s="23">
        <v>10519</v>
      </c>
      <c r="L21" s="23">
        <v>317</v>
      </c>
      <c r="M21" s="23">
        <v>495</v>
      </c>
      <c r="N21" s="23">
        <v>1256</v>
      </c>
      <c r="O21" s="23">
        <v>448</v>
      </c>
      <c r="P21" s="23">
        <v>974</v>
      </c>
      <c r="Q21" s="23">
        <v>435</v>
      </c>
      <c r="R21" s="23">
        <v>4159</v>
      </c>
      <c r="S21" s="24">
        <f>SUM(C21:R21)</f>
        <v>27288</v>
      </c>
      <c r="T21" s="25"/>
      <c r="U21" s="25"/>
      <c r="V21" s="26"/>
      <c r="W21" s="27"/>
      <c r="X21" s="27"/>
      <c r="Y21" s="27"/>
    </row>
    <row r="22" spans="2:33" ht="24" customHeight="1">
      <c r="B22" s="29" t="s">
        <v>18</v>
      </c>
      <c r="C22" s="30">
        <f t="shared" ref="C22:S22" si="3">C20/C21</f>
        <v>2510.1210191082801</v>
      </c>
      <c r="D22" s="30">
        <f t="shared" si="3"/>
        <v>719.11879049676031</v>
      </c>
      <c r="E22" s="30">
        <f t="shared" si="3"/>
        <v>1198.919055649241</v>
      </c>
      <c r="F22" s="30">
        <f t="shared" si="3"/>
        <v>443.52600472813236</v>
      </c>
      <c r="G22" s="30">
        <f t="shared" si="3"/>
        <v>743.20490506329111</v>
      </c>
      <c r="H22" s="30">
        <f t="shared" si="3"/>
        <v>428.23800383877159</v>
      </c>
      <c r="I22" s="30">
        <f t="shared" si="3"/>
        <v>372.27794871794873</v>
      </c>
      <c r="J22" s="30">
        <f t="shared" si="3"/>
        <v>1462.3986409966026</v>
      </c>
      <c r="K22" s="30">
        <f t="shared" si="3"/>
        <v>3161.6039547485502</v>
      </c>
      <c r="L22" s="30">
        <f t="shared" si="3"/>
        <v>1668.3470031545742</v>
      </c>
      <c r="M22" s="30">
        <f t="shared" si="3"/>
        <v>980.78383838383843</v>
      </c>
      <c r="N22" s="30">
        <f t="shared" si="3"/>
        <v>1461.4315286624203</v>
      </c>
      <c r="O22" s="30">
        <f t="shared" si="3"/>
        <v>517.81026785714289</v>
      </c>
      <c r="P22" s="30">
        <f t="shared" si="3"/>
        <v>840.52156057494869</v>
      </c>
      <c r="Q22" s="30">
        <f t="shared" si="3"/>
        <v>526.11034482758623</v>
      </c>
      <c r="R22" s="30">
        <f t="shared" si="3"/>
        <v>1670.3779754748737</v>
      </c>
      <c r="S22" s="31">
        <f t="shared" si="3"/>
        <v>1956.4834725886838</v>
      </c>
      <c r="T22" s="32"/>
      <c r="U22" s="32"/>
      <c r="V22" s="33"/>
      <c r="W22" s="34"/>
      <c r="X22" s="34"/>
      <c r="Y22" s="34"/>
    </row>
    <row r="23" spans="2:33" ht="24" customHeight="1">
      <c r="B23" s="29" t="s">
        <v>19</v>
      </c>
      <c r="C23" s="35">
        <f>(C20/C21)/(S20/S21)</f>
        <v>1.2829758361245247</v>
      </c>
      <c r="D23" s="35">
        <f>(D20/D21)/(S20/S21)</f>
        <v>0.36755679287455056</v>
      </c>
      <c r="E23" s="35">
        <f>(E20/E21)/(S20/S21)</f>
        <v>0.61279283594607326</v>
      </c>
      <c r="F23" s="35">
        <f>(F20/F21)/(S20/S21)</f>
        <v>0.22669550289698559</v>
      </c>
      <c r="G23" s="35">
        <f>(G20/G21)/(S20/S21)</f>
        <v>0.37986771443560102</v>
      </c>
      <c r="H23" s="35">
        <f>(H20/H21)/(S20/S21)</f>
        <v>0.2188814829456017</v>
      </c>
      <c r="I23" s="35">
        <f>(I20/I21)/(S20/S21)</f>
        <v>0.19027911757689231</v>
      </c>
      <c r="J23" s="35">
        <f>(J20/J21)/(S20/S21)</f>
        <v>0.74746281350470989</v>
      </c>
      <c r="K23" s="35">
        <f>(K20/K21)/(S20/S21)</f>
        <v>1.6159625159344353</v>
      </c>
      <c r="L23" s="35">
        <f>(L20/L21)/(S20/S21)</f>
        <v>0.85272736853081244</v>
      </c>
      <c r="M23" s="35">
        <f>(M20/M21)/(S20/S21)</f>
        <v>0.5012993220362516</v>
      </c>
      <c r="N23" s="35">
        <f>(N20/N21)/(S20/S21)</f>
        <v>0.74696850197704712</v>
      </c>
      <c r="O23" s="35">
        <f>(O20/O21)/(S20/S21)</f>
        <v>0.26466375776331608</v>
      </c>
      <c r="P23" s="35">
        <f>(P20/P21)/(S20/S21)</f>
        <v>0.42960831121298898</v>
      </c>
      <c r="Q23" s="35">
        <f>(Q20/Q21)/(S20/S21)</f>
        <v>0.26890610229969047</v>
      </c>
      <c r="R23" s="35">
        <f>(R20/R21)/(S20/S21)</f>
        <v>0.85376544135317689</v>
      </c>
      <c r="S23" s="36">
        <f>S22/$S$22</f>
        <v>1</v>
      </c>
      <c r="T23" s="32"/>
      <c r="U23" s="32"/>
      <c r="V23" s="33"/>
      <c r="W23" s="34"/>
      <c r="X23" s="34"/>
      <c r="Y23" s="34"/>
    </row>
    <row r="24" spans="2:33" ht="24" customHeight="1">
      <c r="B24" s="37" t="s">
        <v>20</v>
      </c>
      <c r="C24" s="38">
        <v>0.97699999999999998</v>
      </c>
      <c r="D24" s="38">
        <v>0.996</v>
      </c>
      <c r="E24" s="38">
        <v>0.99399999999999999</v>
      </c>
      <c r="F24" s="38">
        <v>0.99099999999999999</v>
      </c>
      <c r="G24" s="38">
        <v>0.98399999999999999</v>
      </c>
      <c r="H24" s="38">
        <v>1.0009999999999999</v>
      </c>
      <c r="I24" s="38">
        <v>0.98</v>
      </c>
      <c r="J24" s="38">
        <v>1.0029999999999999</v>
      </c>
      <c r="K24" s="38">
        <v>1.079</v>
      </c>
      <c r="L24" s="38">
        <v>1.0129999999999999</v>
      </c>
      <c r="M24" s="38">
        <v>0.998</v>
      </c>
      <c r="N24" s="38">
        <v>1.006</v>
      </c>
      <c r="O24" s="38">
        <v>1.002</v>
      </c>
      <c r="P24" s="38">
        <v>0.97699999999999998</v>
      </c>
      <c r="Q24" s="38">
        <v>0.996</v>
      </c>
      <c r="R24" s="38">
        <v>0.99399999999999999</v>
      </c>
      <c r="S24" s="39">
        <v>1</v>
      </c>
      <c r="T24" s="40"/>
      <c r="U24" s="40"/>
      <c r="V24" s="34"/>
      <c r="W24" s="34"/>
      <c r="X24" s="34"/>
      <c r="Y24" s="34"/>
    </row>
    <row r="25" spans="2:33" s="44" customFormat="1" ht="24" customHeight="1">
      <c r="B25" s="41" t="s">
        <v>21</v>
      </c>
      <c r="C25" s="63">
        <f t="shared" ref="C25:S25" si="4">C23/C24</f>
        <v>1.313178952021008</v>
      </c>
      <c r="D25" s="63">
        <f t="shared" si="4"/>
        <v>0.36903292457284192</v>
      </c>
      <c r="E25" s="63">
        <f t="shared" si="4"/>
        <v>0.61649178666606963</v>
      </c>
      <c r="F25" s="63">
        <f t="shared" si="4"/>
        <v>0.22875429152067164</v>
      </c>
      <c r="G25" s="63">
        <f t="shared" si="4"/>
        <v>0.38604442523943194</v>
      </c>
      <c r="H25" s="63">
        <f t="shared" si="4"/>
        <v>0.21866282012547625</v>
      </c>
      <c r="I25" s="63">
        <f t="shared" si="4"/>
        <v>0.19416236487437991</v>
      </c>
      <c r="J25" s="63">
        <f t="shared" si="4"/>
        <v>0.74522713210838476</v>
      </c>
      <c r="K25" s="63">
        <f t="shared" si="4"/>
        <v>1.4976483002172709</v>
      </c>
      <c r="L25" s="63">
        <f t="shared" si="4"/>
        <v>0.84178417426536278</v>
      </c>
      <c r="M25" s="63">
        <f t="shared" si="4"/>
        <v>0.50230392989604367</v>
      </c>
      <c r="N25" s="63">
        <f t="shared" si="4"/>
        <v>0.74251342144835697</v>
      </c>
      <c r="O25" s="63">
        <f t="shared" si="4"/>
        <v>0.26413548678973658</v>
      </c>
      <c r="P25" s="63">
        <f t="shared" si="4"/>
        <v>0.4397219152640624</v>
      </c>
      <c r="Q25" s="63">
        <f t="shared" si="4"/>
        <v>0.26998604648563301</v>
      </c>
      <c r="R25" s="63">
        <f t="shared" si="4"/>
        <v>0.85891895508367899</v>
      </c>
      <c r="S25" s="63">
        <f t="shared" si="4"/>
        <v>1</v>
      </c>
      <c r="T25" s="42"/>
      <c r="U25" s="42"/>
      <c r="V25" s="43"/>
      <c r="W25" s="43"/>
      <c r="X25" s="43"/>
      <c r="Y25" s="43"/>
    </row>
    <row r="26" spans="2:33" s="44" customFormat="1" ht="28.9" customHeight="1">
      <c r="B26" s="65" t="s">
        <v>30</v>
      </c>
      <c r="C26" s="67">
        <f t="shared" ref="C26:R26" si="5">(C36/C21)/($S$20/$S$21)/C24+C25</f>
        <v>1.313178952021008</v>
      </c>
      <c r="D26" s="67">
        <f t="shared" si="5"/>
        <v>1</v>
      </c>
      <c r="E26" s="67">
        <f t="shared" si="5"/>
        <v>1</v>
      </c>
      <c r="F26" s="67">
        <f t="shared" si="5"/>
        <v>1</v>
      </c>
      <c r="G26" s="67">
        <f t="shared" si="5"/>
        <v>1</v>
      </c>
      <c r="H26" s="67">
        <f t="shared" si="5"/>
        <v>1.0000000000000002</v>
      </c>
      <c r="I26" s="67">
        <f t="shared" si="5"/>
        <v>1</v>
      </c>
      <c r="J26" s="67">
        <f t="shared" si="5"/>
        <v>1</v>
      </c>
      <c r="K26" s="67">
        <f t="shared" si="5"/>
        <v>1.4976483002172709</v>
      </c>
      <c r="L26" s="67">
        <f t="shared" si="5"/>
        <v>1</v>
      </c>
      <c r="M26" s="67">
        <f t="shared" si="5"/>
        <v>1</v>
      </c>
      <c r="N26" s="67">
        <f t="shared" si="5"/>
        <v>1</v>
      </c>
      <c r="O26" s="67">
        <f t="shared" si="5"/>
        <v>1</v>
      </c>
      <c r="P26" s="67">
        <f t="shared" si="5"/>
        <v>1</v>
      </c>
      <c r="Q26" s="67">
        <f t="shared" si="5"/>
        <v>1.0000000000000002</v>
      </c>
      <c r="R26" s="67">
        <f t="shared" si="5"/>
        <v>1</v>
      </c>
      <c r="S26" s="64"/>
      <c r="T26" s="42"/>
      <c r="U26" s="42"/>
      <c r="V26" s="43"/>
      <c r="W26" s="43"/>
      <c r="X26" s="43"/>
      <c r="Y26" s="43"/>
    </row>
    <row r="27" spans="2:33" ht="24" customHeight="1">
      <c r="B27" s="181" t="s">
        <v>32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3"/>
      <c r="S27" s="73">
        <v>1</v>
      </c>
      <c r="T27" s="48"/>
      <c r="U27" s="49"/>
    </row>
    <row r="28" spans="2:33" ht="53.25" hidden="1" customHeight="1">
      <c r="B28" s="71" t="s">
        <v>33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3">
        <f>(Q28+P28+O28+I28+H28)/5</f>
        <v>0</v>
      </c>
      <c r="T28" s="48"/>
      <c r="U28" s="49"/>
    </row>
    <row r="29" spans="2:33" ht="54" hidden="1" customHeight="1">
      <c r="B29" s="71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(R29+N29+K29+J29+C29)/5</f>
        <v>0</v>
      </c>
      <c r="T29" s="48"/>
      <c r="U29" s="49"/>
    </row>
    <row r="30" spans="2:33" ht="35.25" hidden="1" customHeight="1">
      <c r="B30" s="71" t="s">
        <v>35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(S28+S29)/2</f>
        <v>0</v>
      </c>
      <c r="T30" s="48"/>
      <c r="U30" s="49"/>
    </row>
    <row r="31" spans="2:33" ht="42.75" hidden="1" customHeight="1">
      <c r="B31" s="71" t="s">
        <v>36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2">
        <f>1/0.939</f>
        <v>1.0649627263045793</v>
      </c>
      <c r="T31" s="48"/>
      <c r="U31" s="49"/>
    </row>
    <row r="32" spans="2:33" ht="57" hidden="1" customHeight="1">
      <c r="B32" s="74" t="s">
        <v>37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v>1</v>
      </c>
      <c r="T32" s="48"/>
      <c r="U32" s="49"/>
    </row>
    <row r="33" spans="2:27" ht="24" customHeight="1">
      <c r="B33" s="45" t="s">
        <v>23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8"/>
      <c r="U33" s="49"/>
    </row>
    <row r="34" spans="2:27" ht="24" customHeight="1">
      <c r="B34" s="50" t="s">
        <v>22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66">
        <v>1</v>
      </c>
      <c r="T34" s="52"/>
      <c r="U34" s="53"/>
      <c r="V34" s="34"/>
      <c r="W34" s="34"/>
      <c r="X34" s="34"/>
      <c r="Y34" s="34"/>
      <c r="Z34" s="34"/>
      <c r="AA34" s="34"/>
    </row>
    <row r="35" spans="2:27" ht="39" customHeight="1">
      <c r="B35" s="54" t="s">
        <v>24</v>
      </c>
      <c r="C35" s="55"/>
      <c r="D35" s="55">
        <f t="shared" ref="D35:I35" si="6">($S$20/$S$21)*($S$34-D25)*D24*D21</f>
        <v>1138552.8808346526</v>
      </c>
      <c r="E35" s="55">
        <f t="shared" si="6"/>
        <v>442274.53104961908</v>
      </c>
      <c r="F35" s="55">
        <f t="shared" si="6"/>
        <v>1265065.3526497362</v>
      </c>
      <c r="G35" s="55">
        <f t="shared" si="6"/>
        <v>2988032.3752049254</v>
      </c>
      <c r="H35" s="55">
        <f t="shared" si="6"/>
        <v>797235.21710792289</v>
      </c>
      <c r="I35" s="55">
        <f t="shared" si="6"/>
        <v>1506448.9580584874</v>
      </c>
      <c r="J35" s="55">
        <f>($S$20/$S$21)*($S$34-J25)*J24*J21</f>
        <v>441459.63101469504</v>
      </c>
      <c r="K35" s="55"/>
      <c r="L35" s="55">
        <f t="shared" ref="L35:R35" si="7">($S$20/$S$21)*($S$34-L25)*L24*L21</f>
        <v>99401.929201150633</v>
      </c>
      <c r="M35" s="55">
        <f t="shared" si="7"/>
        <v>481034.40029353573</v>
      </c>
      <c r="N35" s="55">
        <f t="shared" si="7"/>
        <v>636529.30102081539</v>
      </c>
      <c r="O35" s="55">
        <f t="shared" si="7"/>
        <v>646278.60491116985</v>
      </c>
      <c r="P35" s="55">
        <f t="shared" si="7"/>
        <v>1043117.7595484463</v>
      </c>
      <c r="Q35" s="55">
        <f t="shared" si="7"/>
        <v>618808.02933377319</v>
      </c>
      <c r="R35" s="55">
        <f t="shared" si="7"/>
        <v>1141090.6739213574</v>
      </c>
      <c r="S35" s="58">
        <f>SUM(C35:R35)</f>
        <v>13245329.644150289</v>
      </c>
      <c r="T35" s="68"/>
      <c r="U35" s="40"/>
      <c r="V35" s="34"/>
      <c r="W35" s="34"/>
      <c r="X35" s="34"/>
      <c r="Y35" s="34"/>
      <c r="Z35" s="34"/>
      <c r="AA35" s="34"/>
    </row>
    <row r="36" spans="2:27" ht="66" customHeight="1">
      <c r="B36" s="56" t="s">
        <v>25</v>
      </c>
      <c r="C36" s="57">
        <f t="shared" ref="C36:R36" si="8">C35</f>
        <v>0</v>
      </c>
      <c r="D36" s="57">
        <f t="shared" si="8"/>
        <v>1138552.8808346526</v>
      </c>
      <c r="E36" s="57">
        <f t="shared" si="8"/>
        <v>442274.53104961908</v>
      </c>
      <c r="F36" s="57">
        <f t="shared" si="8"/>
        <v>1265065.3526497362</v>
      </c>
      <c r="G36" s="57">
        <f t="shared" si="8"/>
        <v>2988032.3752049254</v>
      </c>
      <c r="H36" s="57">
        <f t="shared" si="8"/>
        <v>797235.21710792289</v>
      </c>
      <c r="I36" s="57">
        <f t="shared" si="8"/>
        <v>1506448.9580584874</v>
      </c>
      <c r="J36" s="57">
        <f t="shared" si="8"/>
        <v>441459.63101469504</v>
      </c>
      <c r="K36" s="57">
        <f t="shared" si="8"/>
        <v>0</v>
      </c>
      <c r="L36" s="57">
        <f t="shared" si="8"/>
        <v>99401.929201150633</v>
      </c>
      <c r="M36" s="57">
        <f t="shared" si="8"/>
        <v>481034.40029353573</v>
      </c>
      <c r="N36" s="57">
        <f t="shared" si="8"/>
        <v>636529.30102081539</v>
      </c>
      <c r="O36" s="57">
        <f t="shared" si="8"/>
        <v>646278.60491116985</v>
      </c>
      <c r="P36" s="57">
        <f t="shared" si="8"/>
        <v>1043117.7595484463</v>
      </c>
      <c r="Q36" s="57">
        <f t="shared" si="8"/>
        <v>618808.02933377319</v>
      </c>
      <c r="R36" s="57">
        <f t="shared" si="8"/>
        <v>1141090.6739213574</v>
      </c>
      <c r="S36" s="58">
        <f>SUM(C36:R36)</f>
        <v>13245329.644150289</v>
      </c>
      <c r="T36" s="49"/>
      <c r="U36" s="59"/>
    </row>
    <row r="37" spans="2:27" ht="84" hidden="1" customHeight="1">
      <c r="B37" s="60" t="s">
        <v>27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>
        <v>0</v>
      </c>
    </row>
    <row r="38" spans="2:27" ht="47.25">
      <c r="B38" s="60" t="s">
        <v>28</v>
      </c>
      <c r="C38" s="61">
        <f t="shared" ref="C38:I38" si="9">C36-C37</f>
        <v>0</v>
      </c>
      <c r="D38" s="61">
        <f t="shared" si="9"/>
        <v>1138552.8808346526</v>
      </c>
      <c r="E38" s="61">
        <f t="shared" si="9"/>
        <v>442274.53104961908</v>
      </c>
      <c r="F38" s="61">
        <f t="shared" si="9"/>
        <v>1265065.3526497362</v>
      </c>
      <c r="G38" s="61">
        <f t="shared" si="9"/>
        <v>2988032.3752049254</v>
      </c>
      <c r="H38" s="61">
        <f t="shared" si="9"/>
        <v>797235.21710792289</v>
      </c>
      <c r="I38" s="61">
        <f t="shared" si="9"/>
        <v>1506448.9580584874</v>
      </c>
      <c r="J38" s="61">
        <f t="shared" ref="J38:R38" si="10">J36/$S$36*$S$38</f>
        <v>441459.63101469504</v>
      </c>
      <c r="K38" s="61">
        <f t="shared" si="10"/>
        <v>0</v>
      </c>
      <c r="L38" s="61">
        <f t="shared" si="10"/>
        <v>99401.929201150633</v>
      </c>
      <c r="M38" s="61">
        <f t="shared" si="10"/>
        <v>481034.40029353573</v>
      </c>
      <c r="N38" s="61">
        <f t="shared" si="10"/>
        <v>636529.30102081539</v>
      </c>
      <c r="O38" s="61">
        <f>O36-O37</f>
        <v>646278.60491116985</v>
      </c>
      <c r="P38" s="61">
        <f>P36-P37</f>
        <v>1043117.7595484463</v>
      </c>
      <c r="Q38" s="61">
        <f>Q36-Q37</f>
        <v>618808.02933377319</v>
      </c>
      <c r="R38" s="61">
        <f t="shared" si="10"/>
        <v>1141090.6739213574</v>
      </c>
      <c r="S38" s="61">
        <f>S36-S37</f>
        <v>13245329.644150289</v>
      </c>
    </row>
    <row r="41" spans="2:27">
      <c r="B41" t="s">
        <v>29</v>
      </c>
      <c r="D41" s="44">
        <f t="shared" ref="D41:R41" si="11">D37+D38-D36</f>
        <v>0</v>
      </c>
      <c r="E41" s="44">
        <f t="shared" si="11"/>
        <v>0</v>
      </c>
      <c r="F41" s="44">
        <f t="shared" si="11"/>
        <v>0</v>
      </c>
      <c r="G41" s="44">
        <f t="shared" si="11"/>
        <v>0</v>
      </c>
      <c r="H41" s="44">
        <f t="shared" si="11"/>
        <v>0</v>
      </c>
      <c r="I41" s="44">
        <f t="shared" si="11"/>
        <v>0</v>
      </c>
      <c r="J41" s="44">
        <f t="shared" si="11"/>
        <v>0</v>
      </c>
      <c r="K41" s="44">
        <f t="shared" si="11"/>
        <v>0</v>
      </c>
      <c r="L41" s="44">
        <f t="shared" si="11"/>
        <v>0</v>
      </c>
      <c r="M41" s="44">
        <f t="shared" si="11"/>
        <v>0</v>
      </c>
      <c r="N41" s="44">
        <f t="shared" si="11"/>
        <v>0</v>
      </c>
      <c r="O41" s="44">
        <f t="shared" si="11"/>
        <v>0</v>
      </c>
      <c r="P41" s="44">
        <f t="shared" si="11"/>
        <v>0</v>
      </c>
      <c r="Q41" s="44">
        <f t="shared" si="11"/>
        <v>0</v>
      </c>
      <c r="R41" s="44">
        <f t="shared" si="11"/>
        <v>0</v>
      </c>
      <c r="S41" s="44"/>
    </row>
    <row r="42" spans="2:27">
      <c r="D42" s="44"/>
    </row>
  </sheetData>
  <mergeCells count="2">
    <mergeCell ref="B3:C3"/>
    <mergeCell ref="B27:R27"/>
  </mergeCells>
  <pageMargins left="0.28000000000000003" right="0.17" top="0.79" bottom="0.82" header="0.31" footer="0.5"/>
  <pageSetup paperSize="8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zoomScale="75" zoomScaleNormal="75" workbookViewId="0">
      <pane xSplit="2" ySplit="5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D49" sqref="D4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79" t="s">
        <v>52</v>
      </c>
      <c r="C3" s="180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s="130" customFormat="1" ht="22.5" customHeight="1">
      <c r="B4" s="131"/>
      <c r="C4" s="132" t="s">
        <v>54</v>
      </c>
      <c r="D4" s="131"/>
      <c r="E4" s="131"/>
      <c r="F4" s="131"/>
      <c r="G4" s="131"/>
      <c r="H4" s="131"/>
      <c r="I4" s="131"/>
      <c r="J4" s="131"/>
      <c r="K4" s="132" t="s">
        <v>54</v>
      </c>
      <c r="L4" s="131"/>
      <c r="M4" s="131"/>
      <c r="N4" s="131"/>
      <c r="O4" s="131"/>
      <c r="P4" s="131"/>
      <c r="Q4" s="131"/>
      <c r="R4" s="132" t="s">
        <v>55</v>
      </c>
      <c r="S4" s="133"/>
      <c r="T4" s="134"/>
      <c r="U4" s="134"/>
      <c r="V4" s="134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6.25" customHeight="1">
      <c r="B8" s="80" t="s">
        <v>39</v>
      </c>
      <c r="C8" s="81">
        <v>76793789</v>
      </c>
      <c r="D8" s="81">
        <v>6001319</v>
      </c>
      <c r="E8" s="81">
        <v>2849183</v>
      </c>
      <c r="F8" s="81">
        <v>7227622</v>
      </c>
      <c r="G8" s="81">
        <v>32298296</v>
      </c>
      <c r="H8" s="81">
        <v>2971889</v>
      </c>
      <c r="I8" s="81">
        <v>10264916</v>
      </c>
      <c r="J8" s="81">
        <v>12286658</v>
      </c>
      <c r="K8" s="81">
        <v>128222483</v>
      </c>
      <c r="L8" s="81">
        <v>1823243</v>
      </c>
      <c r="M8" s="81">
        <v>3439853</v>
      </c>
      <c r="N8" s="81">
        <v>16213048</v>
      </c>
      <c r="O8" s="81">
        <v>5248013</v>
      </c>
      <c r="P8" s="81">
        <v>5058040</v>
      </c>
      <c r="Q8" s="81">
        <v>2608896</v>
      </c>
      <c r="R8" s="81">
        <v>66043001</v>
      </c>
      <c r="S8" s="83">
        <f>SUM(C8:R8)</f>
        <v>379350249</v>
      </c>
      <c r="T8" s="15"/>
      <c r="U8" s="15"/>
      <c r="V8" s="9"/>
      <c r="W8" s="10"/>
      <c r="X8" s="10"/>
      <c r="Y8" s="10"/>
      <c r="Z8" s="10"/>
    </row>
    <row r="9" spans="1:33" ht="18.75" customHeight="1">
      <c r="B9" s="87" t="s">
        <v>53</v>
      </c>
      <c r="C9" s="81">
        <v>417331000</v>
      </c>
      <c r="D9" s="81">
        <v>50000000</v>
      </c>
      <c r="E9" s="81">
        <v>28000000</v>
      </c>
      <c r="F9" s="81">
        <v>63500000</v>
      </c>
      <c r="G9" s="81">
        <v>268000000</v>
      </c>
      <c r="H9" s="81">
        <v>22000000</v>
      </c>
      <c r="I9" s="81">
        <v>73700000</v>
      </c>
      <c r="J9" s="81">
        <v>93900000</v>
      </c>
      <c r="K9" s="81">
        <v>975000000</v>
      </c>
      <c r="L9" s="81">
        <v>10453000</v>
      </c>
      <c r="M9" s="81">
        <v>23428000</v>
      </c>
      <c r="N9" s="81">
        <v>114988000</v>
      </c>
      <c r="O9" s="81">
        <v>39300000</v>
      </c>
      <c r="P9" s="81">
        <v>47570000</v>
      </c>
      <c r="Q9" s="81">
        <v>16300000</v>
      </c>
      <c r="R9" s="81">
        <v>472300000</v>
      </c>
      <c r="S9" s="83">
        <f>SUM(C9:R9)</f>
        <v>2715770000</v>
      </c>
      <c r="T9" s="15"/>
      <c r="U9" s="15"/>
      <c r="V9" s="9"/>
      <c r="W9" s="10"/>
      <c r="X9" s="10"/>
      <c r="Y9" s="10"/>
      <c r="Z9" s="10"/>
    </row>
    <row r="10" spans="1:33" ht="18" customHeight="1">
      <c r="B10" s="84" t="s">
        <v>17</v>
      </c>
      <c r="C10" s="85">
        <v>0.02</v>
      </c>
      <c r="D10" s="85">
        <v>0.02</v>
      </c>
      <c r="E10" s="85">
        <v>0.02</v>
      </c>
      <c r="F10" s="85">
        <v>0.02</v>
      </c>
      <c r="G10" s="85">
        <v>0.02</v>
      </c>
      <c r="H10" s="85">
        <v>0.02</v>
      </c>
      <c r="I10" s="85">
        <v>0.02</v>
      </c>
      <c r="J10" s="85">
        <v>0.02</v>
      </c>
      <c r="K10" s="85">
        <v>0.1</v>
      </c>
      <c r="L10" s="85">
        <v>0.02</v>
      </c>
      <c r="M10" s="85">
        <v>0.02</v>
      </c>
      <c r="N10" s="85">
        <v>0.02</v>
      </c>
      <c r="O10" s="85">
        <v>0.02</v>
      </c>
      <c r="P10" s="85">
        <v>0.02</v>
      </c>
      <c r="Q10" s="85">
        <v>0.02</v>
      </c>
      <c r="R10" s="85">
        <v>0.02</v>
      </c>
      <c r="S10" s="85" t="s">
        <v>40</v>
      </c>
      <c r="T10" s="15"/>
      <c r="U10" s="15"/>
      <c r="V10" s="9"/>
      <c r="W10" s="10"/>
      <c r="X10" s="10"/>
      <c r="Y10" s="10"/>
      <c r="Z10" s="10"/>
    </row>
    <row r="11" spans="1:33" ht="19.5" customHeight="1">
      <c r="A11" s="69"/>
      <c r="B11" s="87" t="s">
        <v>41</v>
      </c>
      <c r="C11" s="88">
        <f>ROUND(C8*C10,0)</f>
        <v>1535876</v>
      </c>
      <c r="D11" s="88">
        <f t="shared" ref="D11:R11" si="0">ROUND(D8*D10,0)</f>
        <v>120026</v>
      </c>
      <c r="E11" s="88">
        <f t="shared" si="0"/>
        <v>56984</v>
      </c>
      <c r="F11" s="88">
        <f t="shared" si="0"/>
        <v>144552</v>
      </c>
      <c r="G11" s="88">
        <f t="shared" si="0"/>
        <v>645966</v>
      </c>
      <c r="H11" s="88">
        <f t="shared" si="0"/>
        <v>59438</v>
      </c>
      <c r="I11" s="88">
        <f t="shared" si="0"/>
        <v>205298</v>
      </c>
      <c r="J11" s="88">
        <f t="shared" si="0"/>
        <v>245733</v>
      </c>
      <c r="K11" s="88">
        <f t="shared" si="0"/>
        <v>12822248</v>
      </c>
      <c r="L11" s="88">
        <f t="shared" si="0"/>
        <v>36465</v>
      </c>
      <c r="M11" s="88">
        <f t="shared" si="0"/>
        <v>68797</v>
      </c>
      <c r="N11" s="88">
        <f t="shared" si="0"/>
        <v>324261</v>
      </c>
      <c r="O11" s="88">
        <f t="shared" si="0"/>
        <v>104960</v>
      </c>
      <c r="P11" s="88">
        <f t="shared" si="0"/>
        <v>101161</v>
      </c>
      <c r="Q11" s="88">
        <f t="shared" si="0"/>
        <v>52178</v>
      </c>
      <c r="R11" s="88">
        <f t="shared" si="0"/>
        <v>1320860</v>
      </c>
      <c r="S11" s="83">
        <f>SUM(C11:R11)</f>
        <v>17844803</v>
      </c>
      <c r="T11" s="15"/>
      <c r="U11" s="15"/>
      <c r="V11" s="9"/>
      <c r="W11" s="10"/>
      <c r="X11" s="10"/>
      <c r="Y11" s="10"/>
      <c r="Z11" s="10"/>
    </row>
    <row r="12" spans="1:33" s="112" customFormat="1" ht="27" customHeight="1">
      <c r="B12" s="80" t="s">
        <v>42</v>
      </c>
      <c r="C12" s="119"/>
      <c r="D12" s="119"/>
      <c r="E12" s="119"/>
      <c r="F12" s="119"/>
      <c r="G12" s="119"/>
      <c r="H12" s="119"/>
      <c r="I12" s="119"/>
      <c r="J12" s="119"/>
      <c r="K12" s="119">
        <v>3896378</v>
      </c>
      <c r="L12" s="119"/>
      <c r="M12" s="119"/>
      <c r="N12" s="119"/>
      <c r="O12" s="119"/>
      <c r="P12" s="119"/>
      <c r="Q12" s="119"/>
      <c r="R12" s="119"/>
      <c r="S12" s="113">
        <f>SUM(C12:R12)</f>
        <v>3896378</v>
      </c>
      <c r="T12" s="15"/>
      <c r="U12" s="15"/>
      <c r="V12" s="9"/>
      <c r="W12" s="121"/>
      <c r="X12" s="121"/>
      <c r="Y12" s="121"/>
      <c r="Z12" s="121"/>
    </row>
    <row r="13" spans="1:33" s="112" customFormat="1" ht="24.75" customHeight="1">
      <c r="B13" s="118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>
        <f>SUM(C13:R13)</f>
        <v>0</v>
      </c>
      <c r="T13" s="15"/>
      <c r="U13" s="15"/>
      <c r="V13" s="9"/>
      <c r="W13" s="121"/>
      <c r="X13" s="121"/>
      <c r="Y13" s="121"/>
      <c r="Z13" s="121"/>
    </row>
    <row r="14" spans="1:33" ht="33" customHeight="1">
      <c r="B14" s="90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79">
        <f>SUM(C14:R14)</f>
        <v>0</v>
      </c>
      <c r="T14" s="15"/>
      <c r="U14" s="15"/>
      <c r="V14" s="9"/>
      <c r="W14" s="10"/>
      <c r="X14" s="10"/>
      <c r="Y14" s="10"/>
      <c r="Z14" s="10"/>
    </row>
    <row r="15" spans="1:33" ht="32.25" customHeight="1">
      <c r="B15" s="91" t="s">
        <v>45</v>
      </c>
      <c r="C15" s="92">
        <v>477.7</v>
      </c>
      <c r="D15" s="93">
        <v>0</v>
      </c>
      <c r="E15" s="92">
        <v>12965.5</v>
      </c>
      <c r="F15" s="93">
        <v>273</v>
      </c>
      <c r="G15" s="93">
        <v>180494</v>
      </c>
      <c r="H15" s="93">
        <v>0</v>
      </c>
      <c r="I15" s="94">
        <v>0</v>
      </c>
      <c r="J15" s="94">
        <v>0</v>
      </c>
      <c r="K15" s="92">
        <v>119351.2</v>
      </c>
      <c r="L15" s="93">
        <v>3207.3</v>
      </c>
      <c r="M15" s="93">
        <v>0</v>
      </c>
      <c r="N15" s="93">
        <v>6209.8</v>
      </c>
      <c r="O15" s="93">
        <v>0</v>
      </c>
      <c r="P15" s="93">
        <v>0</v>
      </c>
      <c r="Q15" s="93">
        <v>0</v>
      </c>
      <c r="R15" s="93">
        <v>26340.5</v>
      </c>
      <c r="S15" s="83">
        <f>SUM(C15:R15)</f>
        <v>349319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18.75" customHeight="1">
      <c r="B16" s="84" t="s">
        <v>17</v>
      </c>
      <c r="C16" s="85">
        <v>0.3</v>
      </c>
      <c r="D16" s="85">
        <v>0.3</v>
      </c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5">
        <v>0.5</v>
      </c>
      <c r="L16" s="85">
        <v>0.3</v>
      </c>
      <c r="M16" s="85">
        <v>0.3</v>
      </c>
      <c r="N16" s="85">
        <v>0.3</v>
      </c>
      <c r="O16" s="85">
        <v>0.3</v>
      </c>
      <c r="P16" s="85">
        <v>0.3</v>
      </c>
      <c r="Q16" s="85">
        <v>0.3</v>
      </c>
      <c r="R16" s="85">
        <v>0.3</v>
      </c>
      <c r="S16" s="85" t="s">
        <v>46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7" t="s">
        <v>47</v>
      </c>
      <c r="C17" s="96">
        <f t="shared" ref="C17:Q17" si="1">ROUND(C15*C16,0)</f>
        <v>143</v>
      </c>
      <c r="D17" s="96">
        <f t="shared" si="1"/>
        <v>0</v>
      </c>
      <c r="E17" s="96">
        <f t="shared" si="1"/>
        <v>3890</v>
      </c>
      <c r="F17" s="96">
        <f t="shared" si="1"/>
        <v>82</v>
      </c>
      <c r="G17" s="96">
        <f t="shared" si="1"/>
        <v>54148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59676</v>
      </c>
      <c r="L17" s="96">
        <f t="shared" si="1"/>
        <v>962</v>
      </c>
      <c r="M17" s="96">
        <f t="shared" si="1"/>
        <v>0</v>
      </c>
      <c r="N17" s="96">
        <f t="shared" si="1"/>
        <v>1863</v>
      </c>
      <c r="O17" s="96">
        <f>ROUND(O15*O16,0)</f>
        <v>0</v>
      </c>
      <c r="P17" s="96">
        <f>ROUND(P15*P16,0)</f>
        <v>0</v>
      </c>
      <c r="Q17" s="96">
        <f t="shared" si="1"/>
        <v>0</v>
      </c>
      <c r="R17" s="96">
        <f>ROUND(R15*R16,0)</f>
        <v>7902</v>
      </c>
      <c r="S17" s="83">
        <f>SUM(C17:R17)</f>
        <v>128666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s="126" customFormat="1" ht="21.75" customHeight="1">
      <c r="B18" s="91" t="s">
        <v>48</v>
      </c>
      <c r="C18" s="98">
        <v>153000</v>
      </c>
      <c r="D18" s="98">
        <v>99000</v>
      </c>
      <c r="E18" s="98">
        <v>58000</v>
      </c>
      <c r="F18" s="98">
        <v>18000</v>
      </c>
      <c r="G18" s="98">
        <v>282000</v>
      </c>
      <c r="H18" s="98">
        <v>10000</v>
      </c>
      <c r="I18" s="98">
        <v>110000</v>
      </c>
      <c r="J18" s="98">
        <v>68000</v>
      </c>
      <c r="K18" s="98">
        <v>2989000</v>
      </c>
      <c r="L18" s="98">
        <v>77000</v>
      </c>
      <c r="M18" s="98">
        <v>54000</v>
      </c>
      <c r="N18" s="98">
        <v>113000</v>
      </c>
      <c r="O18" s="98">
        <v>17000</v>
      </c>
      <c r="P18" s="98">
        <v>28000</v>
      </c>
      <c r="Q18" s="98">
        <v>21000</v>
      </c>
      <c r="R18" s="98">
        <v>777000</v>
      </c>
      <c r="S18" s="83">
        <f>SUM(C18:R18)</f>
        <v>4874000</v>
      </c>
      <c r="T18" s="123"/>
      <c r="U18" s="123"/>
      <c r="V18" s="127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49</v>
      </c>
      <c r="C19" s="128">
        <v>1218153</v>
      </c>
      <c r="D19" s="129">
        <v>435000</v>
      </c>
      <c r="E19" s="129">
        <v>584000</v>
      </c>
      <c r="F19" s="129">
        <v>204500</v>
      </c>
      <c r="G19" s="129">
        <v>872500</v>
      </c>
      <c r="H19" s="129">
        <v>148000</v>
      </c>
      <c r="I19" s="129">
        <v>39000</v>
      </c>
      <c r="J19" s="129">
        <v>967400</v>
      </c>
      <c r="K19" s="128">
        <v>10405460</v>
      </c>
      <c r="L19" s="129">
        <v>406000</v>
      </c>
      <c r="M19" s="129">
        <v>354000</v>
      </c>
      <c r="N19" s="129">
        <v>1384000</v>
      </c>
      <c r="O19" s="129">
        <v>107000</v>
      </c>
      <c r="P19" s="129">
        <v>679000</v>
      </c>
      <c r="Q19" s="129">
        <v>153500</v>
      </c>
      <c r="R19" s="135">
        <v>4572653</v>
      </c>
      <c r="S19" s="136">
        <f>SUM(C19:R19)</f>
        <v>22530166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31</v>
      </c>
      <c r="C20" s="122">
        <v>7722</v>
      </c>
      <c r="D20" s="122">
        <v>10677</v>
      </c>
      <c r="E20" s="122">
        <v>8085</v>
      </c>
      <c r="F20" s="122">
        <v>7178</v>
      </c>
      <c r="G20" s="122">
        <v>24208</v>
      </c>
      <c r="H20" s="122">
        <v>4594</v>
      </c>
      <c r="I20" s="122">
        <v>7837</v>
      </c>
      <c r="J20" s="122">
        <v>8856</v>
      </c>
      <c r="K20" s="122"/>
      <c r="L20" s="122">
        <v>6880</v>
      </c>
      <c r="M20" s="122">
        <v>2606</v>
      </c>
      <c r="N20" s="122">
        <v>12400</v>
      </c>
      <c r="O20" s="122">
        <v>1149</v>
      </c>
      <c r="P20" s="122">
        <v>7466</v>
      </c>
      <c r="Q20" s="122">
        <v>2180</v>
      </c>
      <c r="R20" s="122">
        <v>29340</v>
      </c>
      <c r="S20" s="83">
        <f>SUM(C20:R20)</f>
        <v>141178</v>
      </c>
      <c r="T20" s="123"/>
      <c r="U20" s="123"/>
      <c r="V20" s="124"/>
      <c r="W20" s="125"/>
      <c r="X20" s="125"/>
      <c r="Y20" s="125"/>
      <c r="Z20" s="125"/>
    </row>
    <row r="21" spans="2:33" s="21" customFormat="1" ht="25.5" customHeight="1">
      <c r="B21" s="106" t="s">
        <v>50</v>
      </c>
      <c r="C21" s="107">
        <f>C11+C12+C17+C18+C19+C20+C13+C14</f>
        <v>2914894</v>
      </c>
      <c r="D21" s="107">
        <f t="shared" ref="D21:R21" si="2">D11+D12+D17+D18+D19+D20+D13+D14</f>
        <v>664703</v>
      </c>
      <c r="E21" s="107">
        <f t="shared" si="2"/>
        <v>710959</v>
      </c>
      <c r="F21" s="107">
        <f t="shared" si="2"/>
        <v>374312</v>
      </c>
      <c r="G21" s="107">
        <f t="shared" si="2"/>
        <v>1878822</v>
      </c>
      <c r="H21" s="107">
        <f t="shared" si="2"/>
        <v>222032</v>
      </c>
      <c r="I21" s="107">
        <f t="shared" si="2"/>
        <v>362135</v>
      </c>
      <c r="J21" s="107">
        <f t="shared" si="2"/>
        <v>1289989</v>
      </c>
      <c r="K21" s="107">
        <f t="shared" si="2"/>
        <v>30172762</v>
      </c>
      <c r="L21" s="107">
        <f t="shared" si="2"/>
        <v>527307</v>
      </c>
      <c r="M21" s="107">
        <f t="shared" si="2"/>
        <v>479403</v>
      </c>
      <c r="N21" s="107">
        <f t="shared" si="2"/>
        <v>1835524</v>
      </c>
      <c r="O21" s="107">
        <f t="shared" si="2"/>
        <v>230109</v>
      </c>
      <c r="P21" s="107">
        <f t="shared" si="2"/>
        <v>815627</v>
      </c>
      <c r="Q21" s="107">
        <f t="shared" si="2"/>
        <v>228858</v>
      </c>
      <c r="R21" s="107">
        <f t="shared" si="2"/>
        <v>6707755</v>
      </c>
      <c r="S21" s="107">
        <f>S11+S12+S17+S18+S19+S20+S13+S14</f>
        <v>49415191</v>
      </c>
      <c r="T21" s="18"/>
      <c r="U21" s="18"/>
      <c r="V21" s="19"/>
      <c r="W21" s="20"/>
      <c r="X21" s="20"/>
      <c r="Y21" s="20"/>
      <c r="Z21" s="20"/>
    </row>
    <row r="22" spans="2:33" s="28" customFormat="1" ht="18.75" customHeight="1">
      <c r="B22" s="22" t="s">
        <v>51</v>
      </c>
      <c r="C22" s="23">
        <v>1413</v>
      </c>
      <c r="D22" s="23">
        <v>926</v>
      </c>
      <c r="E22" s="23">
        <v>593</v>
      </c>
      <c r="F22" s="23">
        <v>846</v>
      </c>
      <c r="G22" s="23">
        <v>2528</v>
      </c>
      <c r="H22" s="23">
        <v>521</v>
      </c>
      <c r="I22" s="23">
        <v>975</v>
      </c>
      <c r="J22" s="23">
        <v>883</v>
      </c>
      <c r="K22" s="23">
        <v>10519</v>
      </c>
      <c r="L22" s="23">
        <v>317</v>
      </c>
      <c r="M22" s="23">
        <v>495</v>
      </c>
      <c r="N22" s="23">
        <v>1256</v>
      </c>
      <c r="O22" s="23">
        <v>448</v>
      </c>
      <c r="P22" s="23">
        <v>974</v>
      </c>
      <c r="Q22" s="23">
        <v>435</v>
      </c>
      <c r="R22" s="23">
        <v>4159</v>
      </c>
      <c r="S22" s="114">
        <f>SUM(C22:R22)</f>
        <v>27288</v>
      </c>
      <c r="T22" s="25"/>
      <c r="U22" s="25"/>
      <c r="V22" s="26"/>
      <c r="W22" s="27"/>
      <c r="X22" s="27"/>
      <c r="Y22" s="27"/>
    </row>
    <row r="23" spans="2:33" ht="18.75" customHeight="1">
      <c r="B23" s="29" t="s">
        <v>18</v>
      </c>
      <c r="C23" s="30">
        <f t="shared" ref="C23:S23" si="3">C21/C22</f>
        <v>2062.9115357395613</v>
      </c>
      <c r="D23" s="30">
        <f t="shared" si="3"/>
        <v>717.82181425485965</v>
      </c>
      <c r="E23" s="30">
        <f t="shared" si="3"/>
        <v>1198.919055649241</v>
      </c>
      <c r="F23" s="30">
        <f t="shared" si="3"/>
        <v>442.44917257683215</v>
      </c>
      <c r="G23" s="30">
        <f t="shared" si="3"/>
        <v>743.20490506329111</v>
      </c>
      <c r="H23" s="30">
        <f t="shared" si="3"/>
        <v>426.16506717850285</v>
      </c>
      <c r="I23" s="30">
        <f t="shared" si="3"/>
        <v>371.42051282051284</v>
      </c>
      <c r="J23" s="30">
        <f t="shared" si="3"/>
        <v>1460.916194790487</v>
      </c>
      <c r="K23" s="30">
        <f t="shared" si="3"/>
        <v>2868.4059321228256</v>
      </c>
      <c r="L23" s="30">
        <f t="shared" si="3"/>
        <v>1663.4290220820189</v>
      </c>
      <c r="M23" s="30">
        <f t="shared" si="3"/>
        <v>968.4909090909091</v>
      </c>
      <c r="N23" s="30">
        <f t="shared" si="3"/>
        <v>1461.404458598726</v>
      </c>
      <c r="O23" s="30">
        <f t="shared" si="3"/>
        <v>513.63616071428567</v>
      </c>
      <c r="P23" s="30">
        <f t="shared" si="3"/>
        <v>837.39938398357287</v>
      </c>
      <c r="Q23" s="30">
        <f t="shared" si="3"/>
        <v>526.11034482758623</v>
      </c>
      <c r="R23" s="30">
        <f t="shared" si="3"/>
        <v>1612.8288050012022</v>
      </c>
      <c r="S23" s="115">
        <f t="shared" si="3"/>
        <v>1810.876245968924</v>
      </c>
      <c r="T23" s="32"/>
      <c r="U23" s="32"/>
      <c r="V23" s="33"/>
      <c r="W23" s="34"/>
      <c r="X23" s="34"/>
      <c r="Y23" s="34"/>
    </row>
    <row r="24" spans="2:33" ht="18.75" customHeight="1">
      <c r="B24" s="29" t="s">
        <v>19</v>
      </c>
      <c r="C24" s="35">
        <f>(C21/C22)/(S21/S22)</f>
        <v>1.1391786381491706</v>
      </c>
      <c r="D24" s="35">
        <f>(D21/D22)/(S21/S22)</f>
        <v>0.39639473754915994</v>
      </c>
      <c r="E24" s="35">
        <f>(E21/E22)/(S21/S22)</f>
        <v>0.66206570345051363</v>
      </c>
      <c r="F24" s="35">
        <f>(F21/F22)/(S21/S22)</f>
        <v>0.24432877374240233</v>
      </c>
      <c r="G24" s="35">
        <f>(G21/G22)/(S21/S22)</f>
        <v>0.41041175879229302</v>
      </c>
      <c r="H24" s="35">
        <f>(H21/H22)/(S21/S22)</f>
        <v>0.23533638376844454</v>
      </c>
      <c r="I24" s="35">
        <f>(I21/I22)/(S21/S22)</f>
        <v>0.20510540885789869</v>
      </c>
      <c r="J24" s="35">
        <f>(J21/J22)/(S21/S22)</f>
        <v>0.80674546261377011</v>
      </c>
      <c r="K24" s="35">
        <f>(K21/K22)/(S21/S22)</f>
        <v>1.5839878282726392</v>
      </c>
      <c r="L24" s="35">
        <f>(L21/L22)/(S21/S22)</f>
        <v>0.91857686342999534</v>
      </c>
      <c r="M24" s="35">
        <f>(M21/M22)/(S21/S22)</f>
        <v>0.53481893710119888</v>
      </c>
      <c r="N24" s="35">
        <f>(N21/N22)/(S21/S22)</f>
        <v>0.80701509109298064</v>
      </c>
      <c r="O24" s="35">
        <f>(O21/O22)/(S21/S22)</f>
        <v>0.28363957054362954</v>
      </c>
      <c r="P24" s="35">
        <f>(P21/P22)/(S21/S22)</f>
        <v>0.46242772571988516</v>
      </c>
      <c r="Q24" s="35">
        <f>(Q21/Q22)/(S21/S22)</f>
        <v>0.29052805016285727</v>
      </c>
      <c r="R24" s="35">
        <f>(R21/R22)/(S21/S22)</f>
        <v>0.89063446968914495</v>
      </c>
      <c r="S24" s="116">
        <f>S23/$S$23</f>
        <v>1</v>
      </c>
      <c r="T24" s="32"/>
      <c r="U24" s="32"/>
      <c r="V24" s="33"/>
      <c r="W24" s="34"/>
      <c r="X24" s="34"/>
      <c r="Y24" s="34"/>
    </row>
    <row r="25" spans="2:33" ht="18.75" customHeight="1">
      <c r="B25" s="37" t="s">
        <v>20</v>
      </c>
      <c r="C25" s="38">
        <v>0.97699999999999998</v>
      </c>
      <c r="D25" s="38">
        <v>0.996</v>
      </c>
      <c r="E25" s="38">
        <v>0.99399999999999999</v>
      </c>
      <c r="F25" s="38">
        <v>0.99099999999999999</v>
      </c>
      <c r="G25" s="38">
        <v>0.98399999999999999</v>
      </c>
      <c r="H25" s="38">
        <v>1.0009999999999999</v>
      </c>
      <c r="I25" s="38">
        <v>0.98</v>
      </c>
      <c r="J25" s="38">
        <v>1.0029999999999999</v>
      </c>
      <c r="K25" s="38">
        <v>1.079</v>
      </c>
      <c r="L25" s="38">
        <v>1.0129999999999999</v>
      </c>
      <c r="M25" s="38">
        <v>0.998</v>
      </c>
      <c r="N25" s="38">
        <v>1.006</v>
      </c>
      <c r="O25" s="38">
        <v>1.002</v>
      </c>
      <c r="P25" s="38">
        <v>0.97699999999999998</v>
      </c>
      <c r="Q25" s="38">
        <v>0.996</v>
      </c>
      <c r="R25" s="38">
        <v>0.99399999999999999</v>
      </c>
      <c r="S25" s="117">
        <v>1</v>
      </c>
      <c r="T25" s="40"/>
      <c r="U25" s="40"/>
      <c r="V25" s="34"/>
      <c r="W25" s="34"/>
      <c r="X25" s="34"/>
      <c r="Y25" s="34"/>
    </row>
    <row r="26" spans="2:33" s="44" customFormat="1" ht="18.75" customHeight="1">
      <c r="B26" s="41" t="s">
        <v>21</v>
      </c>
      <c r="C26" s="63">
        <f t="shared" ref="C26:S26" si="4">C24/C25</f>
        <v>1.1659965590063159</v>
      </c>
      <c r="D26" s="63">
        <f t="shared" si="4"/>
        <v>0.39798668428630518</v>
      </c>
      <c r="E26" s="63">
        <f t="shared" si="4"/>
        <v>0.66606207590594935</v>
      </c>
      <c r="F26" s="63">
        <f t="shared" si="4"/>
        <v>0.24654770307003263</v>
      </c>
      <c r="G26" s="63">
        <f t="shared" si="4"/>
        <v>0.41708512072387505</v>
      </c>
      <c r="H26" s="63">
        <f t="shared" si="4"/>
        <v>0.2351012824859586</v>
      </c>
      <c r="I26" s="63">
        <f t="shared" si="4"/>
        <v>0.20929123352846804</v>
      </c>
      <c r="J26" s="63">
        <f t="shared" si="4"/>
        <v>0.80433246521811586</v>
      </c>
      <c r="K26" s="63">
        <f t="shared" si="4"/>
        <v>1.4680146693907685</v>
      </c>
      <c r="L26" s="63">
        <f t="shared" si="4"/>
        <v>0.90678861148074574</v>
      </c>
      <c r="M26" s="63">
        <f t="shared" si="4"/>
        <v>0.53589071853827541</v>
      </c>
      <c r="N26" s="63">
        <f t="shared" si="4"/>
        <v>0.80220187981409607</v>
      </c>
      <c r="O26" s="63">
        <f t="shared" si="4"/>
        <v>0.28307342369623706</v>
      </c>
      <c r="P26" s="63">
        <f t="shared" si="4"/>
        <v>0.47331394648913527</v>
      </c>
      <c r="Q26" s="63">
        <f t="shared" si="4"/>
        <v>0.2916948294807804</v>
      </c>
      <c r="R26" s="63">
        <f t="shared" si="4"/>
        <v>0.89601053288646371</v>
      </c>
      <c r="S26" s="63">
        <f t="shared" si="4"/>
        <v>1</v>
      </c>
      <c r="T26" s="42"/>
      <c r="U26" s="42"/>
      <c r="V26" s="43"/>
      <c r="W26" s="43"/>
      <c r="X26" s="43"/>
      <c r="Y26" s="43"/>
    </row>
    <row r="27" spans="2:33" s="44" customFormat="1" ht="18.75" customHeight="1">
      <c r="B27" s="65" t="s">
        <v>30</v>
      </c>
      <c r="C27" s="137">
        <f t="shared" ref="C27:R27" si="5">(C37/C22)/($S$21/$S$22)/C25+C26</f>
        <v>1.1659965590063159</v>
      </c>
      <c r="D27" s="67">
        <f t="shared" si="5"/>
        <v>1</v>
      </c>
      <c r="E27" s="67">
        <f t="shared" si="5"/>
        <v>1</v>
      </c>
      <c r="F27" s="67">
        <f t="shared" si="5"/>
        <v>1</v>
      </c>
      <c r="G27" s="67">
        <f t="shared" si="5"/>
        <v>1</v>
      </c>
      <c r="H27" s="67">
        <f t="shared" si="5"/>
        <v>1</v>
      </c>
      <c r="I27" s="67">
        <f t="shared" si="5"/>
        <v>1.0000000000000002</v>
      </c>
      <c r="J27" s="67">
        <f t="shared" si="5"/>
        <v>1</v>
      </c>
      <c r="K27" s="137">
        <f t="shared" si="5"/>
        <v>1.4680146693907685</v>
      </c>
      <c r="L27" s="67">
        <f t="shared" si="5"/>
        <v>1</v>
      </c>
      <c r="M27" s="67">
        <f t="shared" si="5"/>
        <v>1</v>
      </c>
      <c r="N27" s="67">
        <f t="shared" si="5"/>
        <v>1</v>
      </c>
      <c r="O27" s="67">
        <f t="shared" si="5"/>
        <v>0.99999999999999978</v>
      </c>
      <c r="P27" s="67">
        <f t="shared" si="5"/>
        <v>1</v>
      </c>
      <c r="Q27" s="67">
        <f t="shared" si="5"/>
        <v>1</v>
      </c>
      <c r="R27" s="67">
        <f t="shared" si="5"/>
        <v>1</v>
      </c>
      <c r="S27" s="64"/>
      <c r="T27" s="42"/>
      <c r="U27" s="42"/>
      <c r="V27" s="43"/>
      <c r="W27" s="43"/>
      <c r="X27" s="43"/>
      <c r="Y27" s="43"/>
    </row>
    <row r="28" spans="2:33" ht="24" customHeight="1">
      <c r="B28" s="181" t="s">
        <v>32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  <c r="S28" s="73">
        <v>1</v>
      </c>
      <c r="T28" s="48"/>
      <c r="U28" s="49"/>
    </row>
    <row r="29" spans="2:33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(Q29+P29+O29+I29+H29)/5</f>
        <v>0</v>
      </c>
      <c r="T29" s="48"/>
      <c r="U29" s="49"/>
    </row>
    <row r="30" spans="2:33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(R30+N30+K30+J30+C30)/5</f>
        <v>0</v>
      </c>
      <c r="T30" s="48"/>
      <c r="U30" s="49"/>
    </row>
    <row r="31" spans="2:33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>
        <f>(S29+S30)/2</f>
        <v>0</v>
      </c>
      <c r="T31" s="48"/>
      <c r="U31" s="49"/>
    </row>
    <row r="32" spans="2:33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f>1/0.939</f>
        <v>1.0649627263045793</v>
      </c>
      <c r="T32" s="48"/>
      <c r="U32" s="49"/>
    </row>
    <row r="33" spans="2:27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2">
        <v>1</v>
      </c>
      <c r="T33" s="48"/>
      <c r="U33" s="49"/>
    </row>
    <row r="34" spans="2:27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8"/>
      <c r="U34" s="49"/>
    </row>
    <row r="35" spans="2:27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6">
        <v>1</v>
      </c>
      <c r="T35" s="52"/>
      <c r="U35" s="53"/>
      <c r="V35" s="34"/>
      <c r="W35" s="34"/>
      <c r="X35" s="34"/>
      <c r="Y35" s="34"/>
      <c r="Z35" s="34"/>
      <c r="AA35" s="34"/>
    </row>
    <row r="36" spans="2:27" ht="42.75" customHeight="1">
      <c r="B36" s="54" t="s">
        <v>24</v>
      </c>
      <c r="C36" s="55"/>
      <c r="D36" s="55">
        <f t="shared" ref="D36:I36" si="6">($S$21/$S$22)*($S$35-D26)*D25*D22</f>
        <v>1005460.9181521549</v>
      </c>
      <c r="E36" s="55">
        <f t="shared" si="6"/>
        <v>356447.5161764145</v>
      </c>
      <c r="F36" s="55">
        <f t="shared" si="6"/>
        <v>1143901.2923529025</v>
      </c>
      <c r="G36" s="55">
        <f t="shared" si="6"/>
        <v>2625826.8274124889</v>
      </c>
      <c r="H36" s="55">
        <f t="shared" si="6"/>
        <v>722377.99067395914</v>
      </c>
      <c r="I36" s="55">
        <f t="shared" si="6"/>
        <v>1368157.2530233071</v>
      </c>
      <c r="J36" s="55">
        <f>($S$21/$S$22)*($S$35-J26)*J25*J22</f>
        <v>313811.73636613146</v>
      </c>
      <c r="K36" s="55"/>
      <c r="L36" s="55">
        <f t="shared" ref="L36:R36" si="7">($S$21/$S$22)*($S$35-L26)*L25*L22</f>
        <v>54203.390981786775</v>
      </c>
      <c r="M36" s="55">
        <f t="shared" si="7"/>
        <v>415187.97427110811</v>
      </c>
      <c r="N36" s="55">
        <f t="shared" si="7"/>
        <v>452583.32832659048</v>
      </c>
      <c r="O36" s="55">
        <f t="shared" si="7"/>
        <v>582786.10331046605</v>
      </c>
      <c r="P36" s="55">
        <f t="shared" si="7"/>
        <v>907599.21391153615</v>
      </c>
      <c r="Q36" s="55">
        <f t="shared" si="7"/>
        <v>555722.24232849595</v>
      </c>
      <c r="R36" s="55">
        <f t="shared" si="7"/>
        <v>778490.70114284649</v>
      </c>
      <c r="S36" s="58">
        <f>SUM(C36:R36)</f>
        <v>11282556.488430187</v>
      </c>
      <c r="T36" s="68"/>
      <c r="U36" s="40"/>
      <c r="V36" s="34"/>
      <c r="W36" s="34"/>
      <c r="X36" s="34"/>
      <c r="Y36" s="34"/>
      <c r="Z36" s="34"/>
      <c r="AA36" s="34"/>
    </row>
    <row r="37" spans="2:27" ht="50.25" customHeight="1">
      <c r="B37" s="56" t="s">
        <v>25</v>
      </c>
      <c r="C37" s="57">
        <f t="shared" ref="C37:R37" si="8">C36</f>
        <v>0</v>
      </c>
      <c r="D37" s="57">
        <f t="shared" si="8"/>
        <v>1005460.9181521549</v>
      </c>
      <c r="E37" s="57">
        <f t="shared" si="8"/>
        <v>356447.5161764145</v>
      </c>
      <c r="F37" s="57">
        <f t="shared" si="8"/>
        <v>1143901.2923529025</v>
      </c>
      <c r="G37" s="57">
        <f t="shared" si="8"/>
        <v>2625826.8274124889</v>
      </c>
      <c r="H37" s="57">
        <f t="shared" si="8"/>
        <v>722377.99067395914</v>
      </c>
      <c r="I37" s="57">
        <f t="shared" si="8"/>
        <v>1368157.2530233071</v>
      </c>
      <c r="J37" s="57">
        <f t="shared" si="8"/>
        <v>313811.73636613146</v>
      </c>
      <c r="K37" s="57">
        <f t="shared" si="8"/>
        <v>0</v>
      </c>
      <c r="L37" s="57">
        <f t="shared" si="8"/>
        <v>54203.390981786775</v>
      </c>
      <c r="M37" s="57">
        <f t="shared" si="8"/>
        <v>415187.97427110811</v>
      </c>
      <c r="N37" s="57">
        <f t="shared" si="8"/>
        <v>452583.32832659048</v>
      </c>
      <c r="O37" s="57">
        <f t="shared" si="8"/>
        <v>582786.10331046605</v>
      </c>
      <c r="P37" s="57">
        <f t="shared" si="8"/>
        <v>907599.21391153615</v>
      </c>
      <c r="Q37" s="57">
        <f t="shared" si="8"/>
        <v>555722.24232849595</v>
      </c>
      <c r="R37" s="57">
        <f t="shared" si="8"/>
        <v>778490.70114284649</v>
      </c>
      <c r="S37" s="58">
        <f>SUM(C37:R37)</f>
        <v>11282556.488430187</v>
      </c>
      <c r="T37" s="49"/>
      <c r="U37" s="59"/>
    </row>
    <row r="38" spans="2:27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>
        <v>0</v>
      </c>
    </row>
    <row r="39" spans="2:27" ht="69" customHeight="1">
      <c r="B39" s="139" t="s">
        <v>28</v>
      </c>
      <c r="C39" s="61">
        <f t="shared" ref="C39:I39" si="9">C37-C38</f>
        <v>0</v>
      </c>
      <c r="D39" s="138">
        <f t="shared" si="9"/>
        <v>1005460.9181521549</v>
      </c>
      <c r="E39" s="138">
        <f t="shared" si="9"/>
        <v>356447.5161764145</v>
      </c>
      <c r="F39" s="138">
        <f t="shared" si="9"/>
        <v>1143901.2923529025</v>
      </c>
      <c r="G39" s="138">
        <f t="shared" si="9"/>
        <v>2625826.8274124889</v>
      </c>
      <c r="H39" s="138">
        <f t="shared" si="9"/>
        <v>722377.99067395914</v>
      </c>
      <c r="I39" s="138">
        <f t="shared" si="9"/>
        <v>1368157.2530233071</v>
      </c>
      <c r="J39" s="138">
        <f t="shared" ref="J39:R39" si="10">J37/$S$37*$S$39</f>
        <v>313811.73636613146</v>
      </c>
      <c r="K39" s="138">
        <f t="shared" si="10"/>
        <v>0</v>
      </c>
      <c r="L39" s="138">
        <f t="shared" si="10"/>
        <v>54203.390981786775</v>
      </c>
      <c r="M39" s="138">
        <f t="shared" si="10"/>
        <v>415187.97427110811</v>
      </c>
      <c r="N39" s="138">
        <f t="shared" si="10"/>
        <v>452583.32832659048</v>
      </c>
      <c r="O39" s="138">
        <f>O37-O38</f>
        <v>582786.10331046605</v>
      </c>
      <c r="P39" s="138">
        <f>P37-P38</f>
        <v>907599.21391153615</v>
      </c>
      <c r="Q39" s="138">
        <f>Q37-Q38</f>
        <v>555722.24232849595</v>
      </c>
      <c r="R39" s="138">
        <f t="shared" si="10"/>
        <v>778490.70114284661</v>
      </c>
      <c r="S39" s="138">
        <f>S37-S38</f>
        <v>11282556.488430187</v>
      </c>
    </row>
    <row r="42" spans="2:27" s="140" customFormat="1" ht="17.25" customHeight="1">
      <c r="B42" s="142" t="s">
        <v>29</v>
      </c>
      <c r="D42" s="141">
        <f>D38+D39-D37</f>
        <v>0</v>
      </c>
      <c r="E42" s="141">
        <f t="shared" ref="E42:R42" si="11">E38+E39-E37</f>
        <v>0</v>
      </c>
      <c r="F42" s="141">
        <f t="shared" si="11"/>
        <v>0</v>
      </c>
      <c r="G42" s="141">
        <f t="shared" si="11"/>
        <v>0</v>
      </c>
      <c r="H42" s="141">
        <f t="shared" si="11"/>
        <v>0</v>
      </c>
      <c r="I42" s="141">
        <f t="shared" si="11"/>
        <v>0</v>
      </c>
      <c r="J42" s="141">
        <f t="shared" si="11"/>
        <v>0</v>
      </c>
      <c r="K42" s="141">
        <f t="shared" si="11"/>
        <v>0</v>
      </c>
      <c r="L42" s="141">
        <f t="shared" si="11"/>
        <v>0</v>
      </c>
      <c r="M42" s="141">
        <f t="shared" si="11"/>
        <v>0</v>
      </c>
      <c r="N42" s="141">
        <f t="shared" si="11"/>
        <v>0</v>
      </c>
      <c r="O42" s="141">
        <f t="shared" si="11"/>
        <v>0</v>
      </c>
      <c r="P42" s="141">
        <f t="shared" si="11"/>
        <v>0</v>
      </c>
      <c r="Q42" s="141">
        <f t="shared" si="11"/>
        <v>0</v>
      </c>
      <c r="R42" s="141">
        <f t="shared" si="11"/>
        <v>0</v>
      </c>
      <c r="S42" s="141"/>
    </row>
    <row r="43" spans="2:27">
      <c r="D43" s="44"/>
    </row>
  </sheetData>
  <mergeCells count="2">
    <mergeCell ref="B3:C3"/>
    <mergeCell ref="B28:R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3"/>
  <sheetViews>
    <sheetView tabSelected="1" zoomScale="75" zoomScaleNormal="75" workbookViewId="0">
      <pane xSplit="2" ySplit="5" topLeftCell="C13" activePane="bottomRight" state="frozen"/>
      <selection activeCell="B3" sqref="B3"/>
      <selection pane="topRight" activeCell="B3" sqref="B3"/>
      <selection pane="bottomLeft" activeCell="B3" sqref="B3"/>
      <selection pane="bottomRight" activeCell="B3" sqref="B3:R3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8.85546875" customWidth="1"/>
    <col min="10" max="10" width="16.85546875" customWidth="1"/>
    <col min="11" max="11" width="16.140625" customWidth="1"/>
    <col min="12" max="12" width="16.5703125" customWidth="1"/>
    <col min="13" max="13" width="16.7109375" customWidth="1"/>
    <col min="14" max="14" width="16.42578125" customWidth="1"/>
    <col min="15" max="15" width="15.85546875" customWidth="1"/>
    <col min="16" max="16" width="15.7109375" customWidth="1"/>
    <col min="17" max="17" width="20.140625" customWidth="1"/>
    <col min="18" max="18" width="18.140625" customWidth="1"/>
    <col min="19" max="19" width="21.42578125" customWidth="1"/>
    <col min="20" max="20" width="16.5703125" customWidth="1"/>
    <col min="21" max="21" width="8.42578125" customWidth="1"/>
  </cols>
  <sheetData>
    <row r="1" spans="1:32">
      <c r="R1" s="1"/>
    </row>
    <row r="2" spans="1:32" ht="27.75" customHeight="1">
      <c r="J2" s="2"/>
      <c r="R2" s="1"/>
    </row>
    <row r="3" spans="1:32" ht="47.25" customHeight="1">
      <c r="B3" s="179" t="s">
        <v>59</v>
      </c>
      <c r="C3" s="180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6"/>
      <c r="R3" s="7"/>
      <c r="S3" s="8"/>
      <c r="T3" s="8"/>
      <c r="U3" s="8"/>
    </row>
    <row r="4" spans="1:32" s="130" customFormat="1" ht="22.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3"/>
      <c r="S4" s="134"/>
      <c r="T4" s="134"/>
      <c r="U4" s="134"/>
    </row>
    <row r="5" spans="1:32" ht="33.75" customHeight="1" thickBot="1">
      <c r="B5" s="111" t="s">
        <v>0</v>
      </c>
      <c r="C5" s="172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14</v>
      </c>
      <c r="Q5" s="109" t="s">
        <v>15</v>
      </c>
      <c r="R5" s="110" t="s">
        <v>16</v>
      </c>
      <c r="S5" s="9"/>
      <c r="T5" s="9"/>
      <c r="U5" s="9"/>
      <c r="V5" s="10"/>
      <c r="W5" s="10"/>
      <c r="X5" s="10"/>
      <c r="Y5" s="10"/>
    </row>
    <row r="6" spans="1:32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9"/>
      <c r="T6" s="9"/>
      <c r="U6" s="9"/>
      <c r="V6" s="10"/>
      <c r="W6" s="10"/>
      <c r="X6" s="10"/>
      <c r="Y6" s="10"/>
    </row>
    <row r="7" spans="1:32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9">
        <f>SUM(C7:Q7)</f>
        <v>0</v>
      </c>
      <c r="S7" s="14"/>
      <c r="T7" s="15"/>
      <c r="U7" s="9"/>
      <c r="V7" s="10"/>
      <c r="W7" s="10"/>
      <c r="X7" s="10"/>
      <c r="Y7" s="10"/>
    </row>
    <row r="8" spans="1:32" ht="26.25" hidden="1" customHeight="1">
      <c r="B8" s="155" t="s">
        <v>39</v>
      </c>
      <c r="C8" s="156">
        <v>18482895</v>
      </c>
      <c r="D8" s="156">
        <v>7266278</v>
      </c>
      <c r="E8" s="156">
        <v>3967798</v>
      </c>
      <c r="F8" s="156">
        <v>10916378</v>
      </c>
      <c r="G8" s="156">
        <v>38982543</v>
      </c>
      <c r="H8" s="156">
        <v>1916508</v>
      </c>
      <c r="I8" s="156">
        <v>11899492</v>
      </c>
      <c r="J8" s="156">
        <v>12500234</v>
      </c>
      <c r="K8" s="156">
        <v>211057547</v>
      </c>
      <c r="L8" s="156">
        <v>1926786</v>
      </c>
      <c r="M8" s="156">
        <v>3375193</v>
      </c>
      <c r="N8" s="156">
        <v>18026610</v>
      </c>
      <c r="O8" s="156">
        <v>5152208</v>
      </c>
      <c r="P8" s="156">
        <v>2214068</v>
      </c>
      <c r="Q8" s="156">
        <v>145295681</v>
      </c>
      <c r="R8" s="157">
        <v>498415525</v>
      </c>
      <c r="S8" s="162"/>
      <c r="T8" s="15"/>
      <c r="U8" s="9"/>
      <c r="V8" s="10"/>
      <c r="W8" s="10"/>
      <c r="X8" s="10"/>
      <c r="Y8" s="10"/>
    </row>
    <row r="9" spans="1:32" ht="18.75" hidden="1" customHeight="1">
      <c r="B9" s="158" t="s">
        <v>56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7"/>
      <c r="S9" s="162"/>
      <c r="T9" s="15"/>
      <c r="U9" s="9"/>
      <c r="V9" s="10"/>
      <c r="W9" s="10"/>
      <c r="X9" s="10"/>
      <c r="Y9" s="10"/>
    </row>
    <row r="10" spans="1:32" ht="18" hidden="1" customHeight="1">
      <c r="B10" s="158" t="s">
        <v>17</v>
      </c>
      <c r="C10" s="160">
        <v>0.02</v>
      </c>
      <c r="D10" s="161">
        <v>0.02</v>
      </c>
      <c r="E10" s="161">
        <v>0.02</v>
      </c>
      <c r="F10" s="161">
        <v>0.02</v>
      </c>
      <c r="G10" s="161">
        <v>0.02</v>
      </c>
      <c r="H10" s="161">
        <v>0.02</v>
      </c>
      <c r="I10" s="161">
        <v>0.02</v>
      </c>
      <c r="J10" s="161">
        <v>0.02</v>
      </c>
      <c r="K10" s="161">
        <v>0.1</v>
      </c>
      <c r="L10" s="161">
        <v>0.02</v>
      </c>
      <c r="M10" s="161">
        <v>0.02</v>
      </c>
      <c r="N10" s="161">
        <v>0.02</v>
      </c>
      <c r="O10" s="161">
        <v>0.02</v>
      </c>
      <c r="P10" s="161">
        <v>0.02</v>
      </c>
      <c r="Q10" s="161">
        <v>0.02</v>
      </c>
      <c r="R10" s="161" t="s">
        <v>40</v>
      </c>
      <c r="S10" s="163"/>
      <c r="T10" s="15"/>
      <c r="U10" s="9"/>
      <c r="V10" s="10"/>
      <c r="W10" s="10"/>
      <c r="X10" s="10"/>
      <c r="Y10" s="10"/>
    </row>
    <row r="11" spans="1:32" ht="30.75" customHeight="1">
      <c r="A11" s="69"/>
      <c r="B11" s="87" t="s">
        <v>58</v>
      </c>
      <c r="C11" s="174">
        <v>43956324</v>
      </c>
      <c r="D11" s="174">
        <v>6334402</v>
      </c>
      <c r="E11" s="174">
        <v>4885136</v>
      </c>
      <c r="F11" s="174">
        <v>9405895</v>
      </c>
      <c r="G11" s="174">
        <v>55771876</v>
      </c>
      <c r="H11" s="174">
        <v>3023075</v>
      </c>
      <c r="I11" s="174">
        <v>10538661</v>
      </c>
      <c r="J11" s="174">
        <v>11386089</v>
      </c>
      <c r="K11" s="174">
        <v>200219285</v>
      </c>
      <c r="L11" s="174">
        <v>2338162</v>
      </c>
      <c r="M11" s="174">
        <v>3360366</v>
      </c>
      <c r="N11" s="174">
        <v>21295478</v>
      </c>
      <c r="O11" s="174">
        <v>2268600</v>
      </c>
      <c r="P11" s="174">
        <v>2121244</v>
      </c>
      <c r="Q11" s="174">
        <v>404709666</v>
      </c>
      <c r="R11" s="165">
        <f>SUM(C11:Q11)</f>
        <v>781614259</v>
      </c>
      <c r="S11" s="170"/>
      <c r="T11" s="170"/>
      <c r="U11" s="170"/>
      <c r="V11" s="170"/>
      <c r="W11" s="162"/>
      <c r="X11" s="162"/>
      <c r="Y11" s="10"/>
    </row>
    <row r="12" spans="1:32" ht="30.75" customHeight="1">
      <c r="A12" s="69"/>
      <c r="B12" s="87" t="s">
        <v>17</v>
      </c>
      <c r="C12" s="175" t="s">
        <v>60</v>
      </c>
      <c r="D12" s="175" t="s">
        <v>60</v>
      </c>
      <c r="E12" s="175" t="s">
        <v>60</v>
      </c>
      <c r="F12" s="175" t="s">
        <v>60</v>
      </c>
      <c r="G12" s="175" t="s">
        <v>60</v>
      </c>
      <c r="H12" s="175" t="s">
        <v>60</v>
      </c>
      <c r="I12" s="175" t="s">
        <v>60</v>
      </c>
      <c r="J12" s="175" t="s">
        <v>60</v>
      </c>
      <c r="K12" s="175" t="s">
        <v>60</v>
      </c>
      <c r="L12" s="175" t="s">
        <v>60</v>
      </c>
      <c r="M12" s="175" t="s">
        <v>60</v>
      </c>
      <c r="N12" s="175" t="s">
        <v>60</v>
      </c>
      <c r="O12" s="175" t="s">
        <v>60</v>
      </c>
      <c r="P12" s="175" t="s">
        <v>60</v>
      </c>
      <c r="Q12" s="175" t="s">
        <v>60</v>
      </c>
      <c r="R12" s="175" t="s">
        <v>60</v>
      </c>
      <c r="S12" s="170"/>
      <c r="T12" s="170"/>
      <c r="U12" s="170"/>
      <c r="V12" s="170"/>
      <c r="W12" s="162"/>
      <c r="X12" s="162"/>
      <c r="Y12" s="10"/>
    </row>
    <row r="13" spans="1:32" ht="30.75" customHeight="1">
      <c r="A13" s="69"/>
      <c r="B13" s="87" t="s">
        <v>41</v>
      </c>
      <c r="C13" s="147">
        <v>879126</v>
      </c>
      <c r="D13" s="147">
        <v>126688</v>
      </c>
      <c r="E13" s="147">
        <v>97703</v>
      </c>
      <c r="F13" s="147">
        <v>188118</v>
      </c>
      <c r="G13" s="147">
        <v>1115438</v>
      </c>
      <c r="H13" s="147">
        <v>60462</v>
      </c>
      <c r="I13" s="147">
        <v>210773</v>
      </c>
      <c r="J13" s="147">
        <v>227722</v>
      </c>
      <c r="K13" s="147">
        <v>20021929</v>
      </c>
      <c r="L13" s="147">
        <v>46763</v>
      </c>
      <c r="M13" s="147">
        <v>67207</v>
      </c>
      <c r="N13" s="147">
        <v>425910</v>
      </c>
      <c r="O13" s="147">
        <v>45372</v>
      </c>
      <c r="P13" s="147">
        <v>42425</v>
      </c>
      <c r="Q13" s="147">
        <v>8094193</v>
      </c>
      <c r="R13" s="165">
        <f>SUM(C13:Q13)</f>
        <v>31649829</v>
      </c>
      <c r="S13" s="170"/>
      <c r="T13" s="170"/>
      <c r="U13" s="170"/>
      <c r="V13" s="170"/>
      <c r="W13" s="162"/>
      <c r="X13" s="162"/>
      <c r="Y13" s="10"/>
    </row>
    <row r="14" spans="1:32" s="112" customFormat="1" ht="27" customHeight="1">
      <c r="B14" s="80" t="s">
        <v>42</v>
      </c>
      <c r="C14" s="149">
        <v>0</v>
      </c>
      <c r="D14" s="150">
        <v>0</v>
      </c>
      <c r="E14" s="150">
        <v>0</v>
      </c>
      <c r="F14" s="150"/>
      <c r="G14" s="150"/>
      <c r="H14" s="164">
        <v>0</v>
      </c>
      <c r="I14" s="165">
        <v>0</v>
      </c>
      <c r="J14" s="165">
        <v>0</v>
      </c>
      <c r="K14" s="165">
        <v>4159118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f>SUM(C14:Q14)</f>
        <v>4159118</v>
      </c>
      <c r="S14" s="170"/>
      <c r="T14" s="170"/>
      <c r="U14" s="170"/>
      <c r="V14" s="170"/>
      <c r="W14" s="162"/>
      <c r="X14" s="162"/>
      <c r="Y14" s="121"/>
    </row>
    <row r="15" spans="1:32" ht="32.25" customHeight="1">
      <c r="B15" s="91" t="s">
        <v>45</v>
      </c>
      <c r="C15" s="151">
        <v>0</v>
      </c>
      <c r="D15" s="152">
        <v>0</v>
      </c>
      <c r="E15" s="153">
        <v>0</v>
      </c>
      <c r="F15" s="152">
        <v>0</v>
      </c>
      <c r="G15" s="152">
        <v>0</v>
      </c>
      <c r="H15" s="166">
        <v>0</v>
      </c>
      <c r="I15" s="167">
        <v>0</v>
      </c>
      <c r="J15" s="168">
        <v>0</v>
      </c>
      <c r="K15" s="167">
        <v>1196</v>
      </c>
      <c r="L15" s="167">
        <v>0</v>
      </c>
      <c r="M15" s="167">
        <v>0</v>
      </c>
      <c r="N15" s="169">
        <v>0</v>
      </c>
      <c r="O15" s="169">
        <v>0</v>
      </c>
      <c r="P15" s="167">
        <v>0</v>
      </c>
      <c r="Q15" s="167">
        <v>0</v>
      </c>
      <c r="R15" s="165">
        <f>SUM(C15:Q15)</f>
        <v>1196</v>
      </c>
      <c r="S15" s="171"/>
      <c r="T15" s="171"/>
      <c r="U15" s="171"/>
      <c r="V15" s="171"/>
      <c r="W15" s="162"/>
      <c r="X15" s="162"/>
      <c r="Y15" s="17"/>
      <c r="Z15" s="1"/>
      <c r="AA15" s="1"/>
      <c r="AB15" s="1"/>
      <c r="AC15" s="1"/>
      <c r="AD15" s="1"/>
      <c r="AE15" s="1"/>
      <c r="AF15" s="1"/>
    </row>
    <row r="16" spans="1:32" ht="18.75" customHeight="1">
      <c r="B16" s="84" t="s">
        <v>17</v>
      </c>
      <c r="C16" s="145"/>
      <c r="D16" s="146"/>
      <c r="E16" s="146"/>
      <c r="F16" s="146"/>
      <c r="G16" s="146"/>
      <c r="H16" s="160"/>
      <c r="I16" s="161"/>
      <c r="J16" s="161"/>
      <c r="K16" s="161">
        <v>0.5</v>
      </c>
      <c r="L16" s="161"/>
      <c r="M16" s="161"/>
      <c r="N16" s="161"/>
      <c r="O16" s="161"/>
      <c r="P16" s="161"/>
      <c r="Q16" s="161"/>
      <c r="R16" s="161"/>
      <c r="S16" s="163"/>
      <c r="T16" s="163"/>
      <c r="U16" s="163"/>
      <c r="V16" s="163"/>
      <c r="W16" s="163"/>
      <c r="X16" s="162"/>
      <c r="Y16" s="17"/>
      <c r="Z16" s="1"/>
      <c r="AA16" s="1"/>
      <c r="AB16" s="1"/>
      <c r="AC16" s="1"/>
      <c r="AD16" s="1"/>
      <c r="AE16" s="1"/>
      <c r="AF16" s="1"/>
    </row>
    <row r="17" spans="2:32" ht="18.75" customHeight="1">
      <c r="B17" s="87" t="s">
        <v>47</v>
      </c>
      <c r="C17" s="147"/>
      <c r="D17" s="148"/>
      <c r="E17" s="148"/>
      <c r="F17" s="148"/>
      <c r="G17" s="148"/>
      <c r="H17" s="148"/>
      <c r="I17" s="148"/>
      <c r="J17" s="148"/>
      <c r="K17" s="148">
        <f>K15*50/100</f>
        <v>598</v>
      </c>
      <c r="L17" s="148"/>
      <c r="M17" s="148"/>
      <c r="N17" s="148"/>
      <c r="O17" s="148"/>
      <c r="P17" s="154"/>
      <c r="Q17" s="148"/>
      <c r="R17" s="165">
        <f>SUM(C17:Q17)</f>
        <v>598</v>
      </c>
      <c r="S17" s="14"/>
      <c r="T17" s="14"/>
      <c r="U17" s="16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</row>
    <row r="18" spans="2:32" s="126" customFormat="1" ht="21.75" customHeight="1">
      <c r="B18" s="91" t="s">
        <v>48</v>
      </c>
      <c r="C18" s="176">
        <v>312188</v>
      </c>
      <c r="D18" s="176">
        <v>111310</v>
      </c>
      <c r="E18" s="176">
        <v>21622</v>
      </c>
      <c r="F18" s="176">
        <v>40496</v>
      </c>
      <c r="G18" s="176">
        <v>357241</v>
      </c>
      <c r="H18" s="176">
        <v>3560</v>
      </c>
      <c r="I18" s="176">
        <v>68414</v>
      </c>
      <c r="J18" s="176">
        <v>140812</v>
      </c>
      <c r="K18" s="176">
        <v>4634616</v>
      </c>
      <c r="L18" s="176">
        <v>57381</v>
      </c>
      <c r="M18" s="176">
        <v>49014</v>
      </c>
      <c r="N18" s="176">
        <v>156677</v>
      </c>
      <c r="O18" s="176">
        <v>9647</v>
      </c>
      <c r="P18" s="176">
        <v>14116</v>
      </c>
      <c r="Q18" s="176">
        <v>1114897</v>
      </c>
      <c r="R18" s="143">
        <f>SUM(C18:Q18)</f>
        <v>7091991</v>
      </c>
      <c r="S18" s="123"/>
      <c r="T18" s="123"/>
      <c r="U18" s="127"/>
      <c r="V18" s="17"/>
      <c r="W18" s="17"/>
      <c r="X18" s="17"/>
      <c r="Y18" s="17"/>
      <c r="Z18" s="1"/>
      <c r="AA18" s="1"/>
      <c r="AB18" s="1"/>
      <c r="AC18" s="1"/>
      <c r="AD18" s="1"/>
      <c r="AE18" s="1"/>
      <c r="AF18" s="1"/>
    </row>
    <row r="19" spans="2:32" s="126" customFormat="1" ht="21.75" customHeight="1">
      <c r="B19" s="91" t="s">
        <v>49</v>
      </c>
      <c r="C19" s="177">
        <v>1766000</v>
      </c>
      <c r="D19" s="177">
        <v>304000</v>
      </c>
      <c r="E19" s="177">
        <v>190000</v>
      </c>
      <c r="F19" s="177">
        <v>24000</v>
      </c>
      <c r="G19" s="177">
        <v>237000</v>
      </c>
      <c r="H19" s="177">
        <v>17000</v>
      </c>
      <c r="I19" s="177">
        <v>11000</v>
      </c>
      <c r="J19" s="177">
        <v>796000</v>
      </c>
      <c r="K19" s="177">
        <v>5099000</v>
      </c>
      <c r="L19" s="177">
        <v>420000</v>
      </c>
      <c r="M19" s="177">
        <v>249000</v>
      </c>
      <c r="N19" s="177">
        <v>924000</v>
      </c>
      <c r="O19" s="177">
        <v>59000</v>
      </c>
      <c r="P19" s="177">
        <v>96000</v>
      </c>
      <c r="Q19" s="177">
        <v>2931000</v>
      </c>
      <c r="R19" s="143">
        <f>SUM(C19:Q19)</f>
        <v>13123000</v>
      </c>
      <c r="S19" s="123"/>
      <c r="T19" s="123"/>
      <c r="U19" s="127"/>
      <c r="V19" s="17"/>
      <c r="W19" s="17"/>
      <c r="X19" s="17"/>
      <c r="Y19" s="17"/>
      <c r="Z19" s="1"/>
      <c r="AA19" s="1"/>
      <c r="AB19" s="1"/>
      <c r="AC19" s="1"/>
      <c r="AD19" s="1"/>
      <c r="AE19" s="1"/>
      <c r="AF19" s="1"/>
    </row>
    <row r="20" spans="2:32" s="126" customFormat="1" ht="21.75" customHeight="1">
      <c r="B20" s="91" t="s">
        <v>31</v>
      </c>
      <c r="C20" s="178">
        <v>13013</v>
      </c>
      <c r="D20" s="178">
        <v>13558</v>
      </c>
      <c r="E20" s="178">
        <v>2364</v>
      </c>
      <c r="F20" s="178">
        <v>11746</v>
      </c>
      <c r="G20" s="178">
        <v>26518</v>
      </c>
      <c r="H20" s="178">
        <v>6250</v>
      </c>
      <c r="I20" s="178">
        <v>6307</v>
      </c>
      <c r="J20" s="178">
        <v>19427</v>
      </c>
      <c r="K20" s="178">
        <v>0</v>
      </c>
      <c r="L20" s="178">
        <v>9756</v>
      </c>
      <c r="M20" s="178">
        <v>1254</v>
      </c>
      <c r="N20" s="178">
        <v>16685</v>
      </c>
      <c r="O20" s="178">
        <v>123</v>
      </c>
      <c r="P20" s="178">
        <v>2403</v>
      </c>
      <c r="Q20" s="178">
        <v>22519</v>
      </c>
      <c r="R20" s="143">
        <f>SUM(C20:Q20)</f>
        <v>151923</v>
      </c>
      <c r="S20" s="123"/>
      <c r="T20" s="123"/>
      <c r="U20" s="124"/>
      <c r="V20" s="125"/>
      <c r="W20" s="125"/>
      <c r="X20" s="125"/>
      <c r="Y20" s="125"/>
    </row>
    <row r="21" spans="2:32" s="21" customFormat="1" ht="30.75" customHeight="1">
      <c r="B21" s="106" t="s">
        <v>50</v>
      </c>
      <c r="C21" s="107">
        <f>C13+C14+C17+C18+C19+C20</f>
        <v>2970327</v>
      </c>
      <c r="D21" s="107">
        <f t="shared" ref="D21:Q21" si="0">D13+D14+D17+D18+D19+D20</f>
        <v>555556</v>
      </c>
      <c r="E21" s="107">
        <f t="shared" si="0"/>
        <v>311689</v>
      </c>
      <c r="F21" s="107">
        <f t="shared" si="0"/>
        <v>264360</v>
      </c>
      <c r="G21" s="107">
        <f t="shared" si="0"/>
        <v>1736197</v>
      </c>
      <c r="H21" s="107">
        <f t="shared" si="0"/>
        <v>87272</v>
      </c>
      <c r="I21" s="107">
        <f t="shared" si="0"/>
        <v>296494</v>
      </c>
      <c r="J21" s="107">
        <f t="shared" si="0"/>
        <v>1183961</v>
      </c>
      <c r="K21" s="107">
        <f t="shared" si="0"/>
        <v>33915261</v>
      </c>
      <c r="L21" s="107">
        <f t="shared" si="0"/>
        <v>533900</v>
      </c>
      <c r="M21" s="107">
        <f t="shared" si="0"/>
        <v>366475</v>
      </c>
      <c r="N21" s="107">
        <f t="shared" si="0"/>
        <v>1523272</v>
      </c>
      <c r="O21" s="107">
        <f t="shared" si="0"/>
        <v>114142</v>
      </c>
      <c r="P21" s="107">
        <f t="shared" si="0"/>
        <v>154944</v>
      </c>
      <c r="Q21" s="107">
        <f t="shared" si="0"/>
        <v>12162609</v>
      </c>
      <c r="R21" s="107">
        <f>R13+R14+R17+R18+R19+R20</f>
        <v>56176459</v>
      </c>
      <c r="S21" s="173"/>
      <c r="T21" s="18"/>
      <c r="U21" s="19"/>
      <c r="V21" s="20"/>
      <c r="W21" s="20"/>
      <c r="X21" s="20"/>
      <c r="Y21" s="20"/>
    </row>
    <row r="22" spans="2:32" s="28" customFormat="1" ht="29.25" customHeight="1">
      <c r="B22" s="22" t="s">
        <v>57</v>
      </c>
      <c r="C22" s="23">
        <v>2193</v>
      </c>
      <c r="D22" s="23">
        <v>838</v>
      </c>
      <c r="E22" s="23">
        <v>510</v>
      </c>
      <c r="F22" s="23">
        <v>618</v>
      </c>
      <c r="G22" s="23">
        <v>2225</v>
      </c>
      <c r="H22" s="23">
        <v>407</v>
      </c>
      <c r="I22" s="23">
        <v>756</v>
      </c>
      <c r="J22" s="23">
        <v>837</v>
      </c>
      <c r="K22" s="23">
        <v>10445</v>
      </c>
      <c r="L22" s="23">
        <v>267</v>
      </c>
      <c r="M22" s="23">
        <v>403</v>
      </c>
      <c r="N22" s="23">
        <v>1138</v>
      </c>
      <c r="O22" s="23">
        <v>360</v>
      </c>
      <c r="P22" s="23">
        <v>342</v>
      </c>
      <c r="Q22" s="23">
        <v>4021</v>
      </c>
      <c r="R22" s="114">
        <f>SUM(C22:Q22)</f>
        <v>25360</v>
      </c>
      <c r="S22" s="25"/>
      <c r="T22" s="25"/>
      <c r="U22" s="26"/>
      <c r="V22" s="27"/>
      <c r="W22" s="27"/>
      <c r="X22" s="27"/>
    </row>
    <row r="23" spans="2:32" ht="24" customHeight="1">
      <c r="B23" s="29" t="s">
        <v>18</v>
      </c>
      <c r="C23" s="30">
        <f t="shared" ref="C23:R23" si="1">C21/C22</f>
        <v>1354.4582763337894</v>
      </c>
      <c r="D23" s="30">
        <f t="shared" si="1"/>
        <v>662.95465393794746</v>
      </c>
      <c r="E23" s="30">
        <f t="shared" si="1"/>
        <v>611.15490196078429</v>
      </c>
      <c r="F23" s="30">
        <f t="shared" si="1"/>
        <v>427.76699029126212</v>
      </c>
      <c r="G23" s="30">
        <f t="shared" si="1"/>
        <v>780.31325842696629</v>
      </c>
      <c r="H23" s="30">
        <f t="shared" si="1"/>
        <v>214.42751842751844</v>
      </c>
      <c r="I23" s="30">
        <f t="shared" si="1"/>
        <v>392.18783068783068</v>
      </c>
      <c r="J23" s="30">
        <f t="shared" si="1"/>
        <v>1414.5292712066905</v>
      </c>
      <c r="K23" s="30">
        <f t="shared" si="1"/>
        <v>3247.0331258975584</v>
      </c>
      <c r="L23" s="30">
        <f t="shared" si="1"/>
        <v>1999.625468164794</v>
      </c>
      <c r="M23" s="30">
        <f t="shared" si="1"/>
        <v>909.36724565756822</v>
      </c>
      <c r="N23" s="30">
        <f t="shared" si="1"/>
        <v>1338.5518453427064</v>
      </c>
      <c r="O23" s="30">
        <f t="shared" si="1"/>
        <v>317.06111111111113</v>
      </c>
      <c r="P23" s="30">
        <f t="shared" si="1"/>
        <v>453.05263157894734</v>
      </c>
      <c r="Q23" s="30">
        <f t="shared" si="1"/>
        <v>3024.7721959711516</v>
      </c>
      <c r="R23" s="115">
        <f t="shared" si="1"/>
        <v>2215.1600552050472</v>
      </c>
      <c r="S23" s="32"/>
      <c r="T23" s="32"/>
      <c r="U23" s="33"/>
      <c r="V23" s="34"/>
      <c r="W23" s="34"/>
      <c r="X23" s="34"/>
    </row>
    <row r="24" spans="2:32" ht="27.75" customHeight="1">
      <c r="B24" s="29" t="s">
        <v>19</v>
      </c>
      <c r="C24" s="35">
        <f>(C21/C22)/(R21/R22)</f>
        <v>0.61144939533880016</v>
      </c>
      <c r="D24" s="35">
        <f>(D21/D22)/(R21/R22)</f>
        <v>0.29928070090473924</v>
      </c>
      <c r="E24" s="35">
        <f>(E21/E22)/(R21/R22)</f>
        <v>0.27589649809941724</v>
      </c>
      <c r="F24" s="35">
        <f>(F21/F22)/(R21/R22)</f>
        <v>0.19310884072964457</v>
      </c>
      <c r="G24" s="35">
        <f>(G21/G22)/(R21/R22)</f>
        <v>0.35226044122339334</v>
      </c>
      <c r="H24" s="35">
        <f>(H21/H22)/(R21/R22)</f>
        <v>9.6800011323637677E-2</v>
      </c>
      <c r="I24" s="35">
        <f>(I21/I22)/(R21/R22)</f>
        <v>0.17704717533448283</v>
      </c>
      <c r="J24" s="35">
        <f>(J21/J22)/(R21/R22)</f>
        <v>0.63856752377008441</v>
      </c>
      <c r="K24" s="35">
        <f>(K21/K22)/(R21/R22)</f>
        <v>1.4658232565488345</v>
      </c>
      <c r="L24" s="35">
        <f>(L21/L22)/(R21/R22)</f>
        <v>0.90270021954675317</v>
      </c>
      <c r="M24" s="35">
        <f>(M21/M22)/(R21/R22)</f>
        <v>0.41051988253435362</v>
      </c>
      <c r="N24" s="35">
        <f>(N21/N22)/(R21/R22)</f>
        <v>0.60426868126186162</v>
      </c>
      <c r="O24" s="35">
        <f>(O21/O22)/(R21/R22)</f>
        <v>0.14313237111968519</v>
      </c>
      <c r="P24" s="35">
        <f>(P21/P22)/(R21/R22)</f>
        <v>0.20452365530625746</v>
      </c>
      <c r="Q24" s="35">
        <f>(Q21/Q22)/(R21/R22)</f>
        <v>1.3654869718617972</v>
      </c>
      <c r="R24" s="116">
        <f>R23/$R$23</f>
        <v>1</v>
      </c>
      <c r="S24" s="32"/>
      <c r="T24" s="32"/>
      <c r="U24" s="33"/>
      <c r="V24" s="34"/>
      <c r="W24" s="34"/>
      <c r="X24" s="34"/>
    </row>
    <row r="25" spans="2:32" ht="24" customHeight="1">
      <c r="B25" s="37" t="s">
        <v>20</v>
      </c>
      <c r="C25" s="38">
        <v>0.97399999999999998</v>
      </c>
      <c r="D25" s="38">
        <v>0.99399999999999999</v>
      </c>
      <c r="E25" s="38">
        <v>0.997</v>
      </c>
      <c r="F25" s="38">
        <v>1.002</v>
      </c>
      <c r="G25" s="38">
        <v>0.97799999999999998</v>
      </c>
      <c r="H25" s="38">
        <v>1.0109999999999999</v>
      </c>
      <c r="I25" s="38">
        <v>0.98099999999999998</v>
      </c>
      <c r="J25" s="38">
        <v>0.995</v>
      </c>
      <c r="K25" s="38">
        <v>1.0269999999999999</v>
      </c>
      <c r="L25" s="38">
        <v>1.0349999999999999</v>
      </c>
      <c r="M25" s="38">
        <v>1.0089999999999999</v>
      </c>
      <c r="N25" s="38">
        <v>1.01</v>
      </c>
      <c r="O25" s="38">
        <v>1.018</v>
      </c>
      <c r="P25" s="38">
        <v>1.0109999999999999</v>
      </c>
      <c r="Q25" s="38">
        <v>0.98699999999999999</v>
      </c>
      <c r="R25" s="117">
        <v>1</v>
      </c>
      <c r="S25" s="40"/>
      <c r="T25" s="40"/>
      <c r="U25" s="34"/>
      <c r="V25" s="34"/>
      <c r="W25" s="34"/>
      <c r="X25" s="34"/>
    </row>
    <row r="26" spans="2:32" s="44" customFormat="1" ht="30.75" customHeight="1">
      <c r="B26" s="41" t="s">
        <v>21</v>
      </c>
      <c r="C26" s="63">
        <f t="shared" ref="C26:R26" si="2">C24/C25</f>
        <v>0.627771453119918</v>
      </c>
      <c r="D26" s="63">
        <f t="shared" si="2"/>
        <v>0.3010872242502407</v>
      </c>
      <c r="E26" s="63">
        <f t="shared" si="2"/>
        <v>0.27672667813381868</v>
      </c>
      <c r="F26" s="63">
        <f t="shared" si="2"/>
        <v>0.19272339394176105</v>
      </c>
      <c r="G26" s="63">
        <f t="shared" si="2"/>
        <v>0.36018450022841858</v>
      </c>
      <c r="H26" s="63">
        <f t="shared" si="2"/>
        <v>9.5746796561461608E-2</v>
      </c>
      <c r="I26" s="63">
        <f t="shared" si="2"/>
        <v>0.1804762235825513</v>
      </c>
      <c r="J26" s="63">
        <f t="shared" si="2"/>
        <v>0.6417764057990798</v>
      </c>
      <c r="K26" s="63">
        <f t="shared" si="2"/>
        <v>1.4272865204954572</v>
      </c>
      <c r="L26" s="63">
        <f t="shared" si="2"/>
        <v>0.87217412516594517</v>
      </c>
      <c r="M26" s="63">
        <f t="shared" si="2"/>
        <v>0.40685815910243178</v>
      </c>
      <c r="N26" s="63">
        <f t="shared" si="2"/>
        <v>0.5982858230315462</v>
      </c>
      <c r="O26" s="63">
        <f t="shared" si="2"/>
        <v>0.14060154333957287</v>
      </c>
      <c r="P26" s="63">
        <f t="shared" si="2"/>
        <v>0.20229837320104599</v>
      </c>
      <c r="Q26" s="63">
        <f t="shared" si="2"/>
        <v>1.3834721092824693</v>
      </c>
      <c r="R26" s="63">
        <f t="shared" si="2"/>
        <v>1</v>
      </c>
      <c r="S26" s="42"/>
      <c r="T26" s="42"/>
      <c r="U26" s="43"/>
      <c r="V26" s="43"/>
      <c r="W26" s="43"/>
      <c r="X26" s="43"/>
    </row>
    <row r="27" spans="2:32" s="44" customFormat="1" ht="30.75" customHeight="1">
      <c r="B27" s="65" t="s">
        <v>30</v>
      </c>
      <c r="C27" s="144">
        <f t="shared" ref="C27:Q27" si="3">(C37/C22)/($R$21/$R$22)/C25+C26</f>
        <v>1</v>
      </c>
      <c r="D27" s="67">
        <f t="shared" si="3"/>
        <v>0.99999999999999989</v>
      </c>
      <c r="E27" s="67">
        <f t="shared" si="3"/>
        <v>1</v>
      </c>
      <c r="F27" s="67">
        <f t="shared" si="3"/>
        <v>1</v>
      </c>
      <c r="G27" s="67">
        <f t="shared" si="3"/>
        <v>1</v>
      </c>
      <c r="H27" s="67">
        <f t="shared" si="3"/>
        <v>0.99999999999999989</v>
      </c>
      <c r="I27" s="67">
        <f t="shared" si="3"/>
        <v>1</v>
      </c>
      <c r="J27" s="67">
        <f t="shared" si="3"/>
        <v>1</v>
      </c>
      <c r="K27" s="144">
        <f t="shared" si="3"/>
        <v>1.4272865204954572</v>
      </c>
      <c r="L27" s="67">
        <f t="shared" si="3"/>
        <v>1</v>
      </c>
      <c r="M27" s="67">
        <f t="shared" si="3"/>
        <v>1</v>
      </c>
      <c r="N27" s="67">
        <f t="shared" si="3"/>
        <v>1</v>
      </c>
      <c r="O27" s="67">
        <f t="shared" si="3"/>
        <v>1</v>
      </c>
      <c r="P27" s="67">
        <f t="shared" si="3"/>
        <v>1</v>
      </c>
      <c r="Q27" s="67">
        <f t="shared" si="3"/>
        <v>1.3834721092824693</v>
      </c>
      <c r="R27" s="64"/>
      <c r="S27" s="42"/>
      <c r="T27" s="42"/>
      <c r="U27" s="43"/>
      <c r="V27" s="43"/>
      <c r="W27" s="43"/>
      <c r="X27" s="43"/>
    </row>
    <row r="28" spans="2:32" ht="24" customHeight="1">
      <c r="B28" s="181" t="s">
        <v>32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R28" s="73">
        <v>1</v>
      </c>
      <c r="S28" s="48"/>
      <c r="T28" s="49"/>
    </row>
    <row r="29" spans="2:32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3" t="e">
        <f>(P29+#REF!+O29+I29+H29)/5</f>
        <v>#REF!</v>
      </c>
      <c r="S29" s="48"/>
      <c r="T29" s="49"/>
    </row>
    <row r="30" spans="2:32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3">
        <f>(Q30+N30+K30+J30+C30)/5</f>
        <v>0</v>
      </c>
      <c r="S30" s="48"/>
      <c r="T30" s="49"/>
    </row>
    <row r="31" spans="2:32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3" t="e">
        <f>(R29+R30)/2</f>
        <v>#REF!</v>
      </c>
      <c r="S31" s="48"/>
      <c r="T31" s="49"/>
    </row>
    <row r="32" spans="2:32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2">
        <f>1/0.939</f>
        <v>1.0649627263045793</v>
      </c>
      <c r="S32" s="48"/>
      <c r="T32" s="49"/>
    </row>
    <row r="33" spans="2:26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2">
        <v>1</v>
      </c>
      <c r="S33" s="48"/>
      <c r="T33" s="49"/>
    </row>
    <row r="34" spans="2:26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8"/>
      <c r="T34" s="49"/>
    </row>
    <row r="35" spans="2:26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66">
        <v>1</v>
      </c>
      <c r="S35" s="52"/>
      <c r="T35" s="53"/>
      <c r="U35" s="34"/>
      <c r="V35" s="34"/>
      <c r="W35" s="34"/>
      <c r="X35" s="34"/>
      <c r="Y35" s="34"/>
      <c r="Z35" s="34"/>
    </row>
    <row r="36" spans="2:26" ht="42.75" customHeight="1">
      <c r="B36" s="54" t="s">
        <v>24</v>
      </c>
      <c r="C36" s="55">
        <f t="shared" ref="C36:I36" si="4">($R$21/$R$22)*($R$35-C26)*C25*C22</f>
        <v>1761215.0050369874</v>
      </c>
      <c r="D36" s="55">
        <f t="shared" si="4"/>
        <v>1289610.3015042585</v>
      </c>
      <c r="E36" s="55">
        <f t="shared" si="4"/>
        <v>814653.4332701104</v>
      </c>
      <c r="F36" s="55">
        <f t="shared" si="4"/>
        <v>1107346.8519449525</v>
      </c>
      <c r="G36" s="55">
        <f t="shared" si="4"/>
        <v>3084102.0381289432</v>
      </c>
      <c r="H36" s="55">
        <f t="shared" si="4"/>
        <v>824215.41403560713</v>
      </c>
      <c r="I36" s="55">
        <f t="shared" si="4"/>
        <v>1346348.4427020503</v>
      </c>
      <c r="J36" s="55">
        <f>($R$21/$R$22)*($R$35-J26)*J25*J22</f>
        <v>660857.5213755914</v>
      </c>
      <c r="K36" s="55"/>
      <c r="L36" s="55">
        <f t="shared" ref="L36:P36" si="5">($R$21/$R$22)*($R$35-L26)*L25*L22</f>
        <v>78248.405455638742</v>
      </c>
      <c r="M36" s="55">
        <f t="shared" si="5"/>
        <v>534268.88776786264</v>
      </c>
      <c r="N36" s="55">
        <f t="shared" si="5"/>
        <v>1022788.6642515771</v>
      </c>
      <c r="O36" s="55">
        <f t="shared" si="5"/>
        <v>697669.85703154583</v>
      </c>
      <c r="P36" s="55">
        <f t="shared" si="5"/>
        <v>610974.17100780748</v>
      </c>
      <c r="Q36" s="55"/>
      <c r="R36" s="58">
        <f>SUM(C36:Q36)</f>
        <v>13832298.993512936</v>
      </c>
      <c r="S36" s="68"/>
      <c r="T36" s="40"/>
      <c r="U36" s="34"/>
      <c r="V36" s="34"/>
      <c r="W36" s="34"/>
      <c r="X36" s="34"/>
      <c r="Y36" s="34"/>
      <c r="Z36" s="34"/>
    </row>
    <row r="37" spans="2:26" ht="50.25" customHeight="1">
      <c r="B37" s="56" t="s">
        <v>25</v>
      </c>
      <c r="C37" s="57">
        <f t="shared" ref="C37:Q37" si="6">C36</f>
        <v>1761215.0050369874</v>
      </c>
      <c r="D37" s="57">
        <f t="shared" si="6"/>
        <v>1289610.3015042585</v>
      </c>
      <c r="E37" s="57">
        <f t="shared" si="6"/>
        <v>814653.4332701104</v>
      </c>
      <c r="F37" s="57">
        <f t="shared" si="6"/>
        <v>1107346.8519449525</v>
      </c>
      <c r="G37" s="57">
        <f t="shared" si="6"/>
        <v>3084102.0381289432</v>
      </c>
      <c r="H37" s="57">
        <f t="shared" si="6"/>
        <v>824215.41403560713</v>
      </c>
      <c r="I37" s="57">
        <f t="shared" si="6"/>
        <v>1346348.4427020503</v>
      </c>
      <c r="J37" s="57">
        <f t="shared" si="6"/>
        <v>660857.5213755914</v>
      </c>
      <c r="K37" s="57">
        <f t="shared" si="6"/>
        <v>0</v>
      </c>
      <c r="L37" s="57">
        <f t="shared" si="6"/>
        <v>78248.405455638742</v>
      </c>
      <c r="M37" s="57">
        <f t="shared" si="6"/>
        <v>534268.88776786264</v>
      </c>
      <c r="N37" s="57">
        <f t="shared" si="6"/>
        <v>1022788.6642515771</v>
      </c>
      <c r="O37" s="57">
        <f t="shared" si="6"/>
        <v>697669.85703154583</v>
      </c>
      <c r="P37" s="57">
        <f t="shared" si="6"/>
        <v>610974.17100780748</v>
      </c>
      <c r="Q37" s="57">
        <f t="shared" si="6"/>
        <v>0</v>
      </c>
      <c r="R37" s="58">
        <f>SUM(C37:Q37)</f>
        <v>13832298.993512936</v>
      </c>
      <c r="S37" s="49"/>
      <c r="T37" s="59"/>
    </row>
    <row r="38" spans="2:26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>
        <v>0</v>
      </c>
    </row>
    <row r="39" spans="2:26" ht="69" customHeight="1">
      <c r="B39" s="139" t="s">
        <v>28</v>
      </c>
      <c r="C39" s="61">
        <f t="shared" ref="C39:I39" si="7">C37-C38</f>
        <v>1761215.0050369874</v>
      </c>
      <c r="D39" s="138">
        <f t="shared" si="7"/>
        <v>1289610.3015042585</v>
      </c>
      <c r="E39" s="138">
        <f t="shared" si="7"/>
        <v>814653.4332701104</v>
      </c>
      <c r="F39" s="138">
        <f t="shared" si="7"/>
        <v>1107346.8519449525</v>
      </c>
      <c r="G39" s="138">
        <f t="shared" si="7"/>
        <v>3084102.0381289432</v>
      </c>
      <c r="H39" s="138">
        <f t="shared" si="7"/>
        <v>824215.41403560713</v>
      </c>
      <c r="I39" s="138">
        <f t="shared" si="7"/>
        <v>1346348.4427020503</v>
      </c>
      <c r="J39" s="138">
        <f>J37/$R$37*$R$39</f>
        <v>660857.5213755914</v>
      </c>
      <c r="K39" s="138">
        <f>K37/$R$37*$R$39</f>
        <v>0</v>
      </c>
      <c r="L39" s="138">
        <f>L37/$R$37*$R$39</f>
        <v>78248.405455638742</v>
      </c>
      <c r="M39" s="138">
        <f>M37/$R$37*$R$39</f>
        <v>534268.88776786264</v>
      </c>
      <c r="N39" s="138">
        <f>N37/$R$37*$R$39</f>
        <v>1022788.6642515771</v>
      </c>
      <c r="O39" s="138">
        <f>O37-O38</f>
        <v>697669.85703154583</v>
      </c>
      <c r="P39" s="138">
        <f>P37-P38</f>
        <v>610974.17100780748</v>
      </c>
      <c r="Q39" s="138">
        <f>Q37/$R$37*$R$39</f>
        <v>0</v>
      </c>
      <c r="R39" s="138">
        <f>R37-R38</f>
        <v>13832298.993512936</v>
      </c>
    </row>
    <row r="42" spans="2:26" s="140" customFormat="1" ht="17.25" customHeight="1">
      <c r="B42" s="142" t="s">
        <v>29</v>
      </c>
      <c r="D42" s="141">
        <f>D38+D39-D37</f>
        <v>0</v>
      </c>
      <c r="E42" s="141">
        <f t="shared" ref="E42:Q42" si="8">E38+E39-E37</f>
        <v>0</v>
      </c>
      <c r="F42" s="141">
        <f t="shared" si="8"/>
        <v>0</v>
      </c>
      <c r="G42" s="141">
        <f t="shared" si="8"/>
        <v>0</v>
      </c>
      <c r="H42" s="141">
        <f t="shared" si="8"/>
        <v>0</v>
      </c>
      <c r="I42" s="141">
        <f t="shared" si="8"/>
        <v>0</v>
      </c>
      <c r="J42" s="141">
        <f t="shared" si="8"/>
        <v>0</v>
      </c>
      <c r="K42" s="141">
        <f t="shared" si="8"/>
        <v>0</v>
      </c>
      <c r="L42" s="141">
        <f t="shared" si="8"/>
        <v>0</v>
      </c>
      <c r="M42" s="141">
        <f t="shared" si="8"/>
        <v>0</v>
      </c>
      <c r="N42" s="141">
        <f t="shared" si="8"/>
        <v>0</v>
      </c>
      <c r="O42" s="141">
        <f t="shared" si="8"/>
        <v>0</v>
      </c>
      <c r="P42" s="141">
        <f t="shared" si="8"/>
        <v>0</v>
      </c>
      <c r="Q42" s="141">
        <f t="shared" si="8"/>
        <v>0</v>
      </c>
      <c r="R42" s="141"/>
    </row>
    <row r="43" spans="2:26">
      <c r="D43" s="44"/>
    </row>
  </sheetData>
  <mergeCells count="2">
    <mergeCell ref="B3:C3"/>
    <mergeCell ref="B28:Q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3"/>
  <sheetViews>
    <sheetView zoomScale="75" zoomScaleNormal="75" workbookViewId="0">
      <pane xSplit="2" ySplit="5" topLeftCell="C14" activePane="bottomRight" state="frozen"/>
      <selection activeCell="B3" sqref="B3"/>
      <selection pane="topRight" activeCell="B3" sqref="B3"/>
      <selection pane="bottomLeft" activeCell="B3" sqref="B3"/>
      <selection pane="bottomRight" activeCell="B3" sqref="B3:R3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8.85546875" customWidth="1"/>
    <col min="10" max="10" width="16.85546875" customWidth="1"/>
    <col min="11" max="11" width="16.140625" customWidth="1"/>
    <col min="12" max="12" width="16.5703125" customWidth="1"/>
    <col min="13" max="13" width="16.7109375" customWidth="1"/>
    <col min="14" max="14" width="16.42578125" customWidth="1"/>
    <col min="15" max="15" width="15.85546875" customWidth="1"/>
    <col min="16" max="16" width="15.7109375" customWidth="1"/>
    <col min="17" max="17" width="20.140625" customWidth="1"/>
    <col min="18" max="18" width="18.140625" customWidth="1"/>
    <col min="19" max="19" width="21.42578125" customWidth="1"/>
    <col min="20" max="20" width="16.5703125" customWidth="1"/>
    <col min="21" max="21" width="8.42578125" customWidth="1"/>
  </cols>
  <sheetData>
    <row r="1" spans="1:32">
      <c r="R1" s="1"/>
    </row>
    <row r="2" spans="1:32" ht="27.75" customHeight="1">
      <c r="J2" s="2"/>
      <c r="R2" s="1"/>
    </row>
    <row r="3" spans="1:32" ht="47.25" customHeight="1">
      <c r="B3" s="179" t="s">
        <v>61</v>
      </c>
      <c r="C3" s="180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6"/>
      <c r="R3" s="7"/>
      <c r="S3" s="8"/>
      <c r="T3" s="8"/>
      <c r="U3" s="8"/>
    </row>
    <row r="4" spans="1:32" s="130" customFormat="1" ht="22.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3"/>
      <c r="S4" s="134"/>
      <c r="T4" s="134"/>
      <c r="U4" s="134"/>
    </row>
    <row r="5" spans="1:32" ht="33.75" customHeight="1" thickBot="1">
      <c r="B5" s="111" t="s">
        <v>0</v>
      </c>
      <c r="C5" s="172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14</v>
      </c>
      <c r="Q5" s="109" t="s">
        <v>15</v>
      </c>
      <c r="R5" s="110" t="s">
        <v>16</v>
      </c>
      <c r="S5" s="9"/>
      <c r="T5" s="9"/>
      <c r="U5" s="9"/>
      <c r="V5" s="10"/>
      <c r="W5" s="10"/>
      <c r="X5" s="10"/>
      <c r="Y5" s="10"/>
    </row>
    <row r="6" spans="1:32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9"/>
      <c r="T6" s="9"/>
      <c r="U6" s="9"/>
      <c r="V6" s="10"/>
      <c r="W6" s="10"/>
      <c r="X6" s="10"/>
      <c r="Y6" s="10"/>
    </row>
    <row r="7" spans="1:32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9">
        <f>SUM(C7:Q7)</f>
        <v>0</v>
      </c>
      <c r="S7" s="14"/>
      <c r="T7" s="15"/>
      <c r="U7" s="9"/>
      <c r="V7" s="10"/>
      <c r="W7" s="10"/>
      <c r="X7" s="10"/>
      <c r="Y7" s="10"/>
    </row>
    <row r="8" spans="1:32" ht="26.25" hidden="1" customHeight="1">
      <c r="B8" s="155" t="s">
        <v>39</v>
      </c>
      <c r="C8" s="156">
        <v>18482895</v>
      </c>
      <c r="D8" s="156">
        <v>7266278</v>
      </c>
      <c r="E8" s="156">
        <v>3967798</v>
      </c>
      <c r="F8" s="156">
        <v>10916378</v>
      </c>
      <c r="G8" s="156">
        <v>38982543</v>
      </c>
      <c r="H8" s="156">
        <v>1916508</v>
      </c>
      <c r="I8" s="156">
        <v>11899492</v>
      </c>
      <c r="J8" s="156">
        <v>12500234</v>
      </c>
      <c r="K8" s="156">
        <v>211057547</v>
      </c>
      <c r="L8" s="156">
        <v>1926786</v>
      </c>
      <c r="M8" s="156">
        <v>3375193</v>
      </c>
      <c r="N8" s="156">
        <v>18026610</v>
      </c>
      <c r="O8" s="156">
        <v>5152208</v>
      </c>
      <c r="P8" s="156">
        <v>2214068</v>
      </c>
      <c r="Q8" s="156">
        <v>145295681</v>
      </c>
      <c r="R8" s="157">
        <v>498415525</v>
      </c>
      <c r="S8" s="162"/>
      <c r="T8" s="15"/>
      <c r="U8" s="9"/>
      <c r="V8" s="10"/>
      <c r="W8" s="10"/>
      <c r="X8" s="10"/>
      <c r="Y8" s="10"/>
    </row>
    <row r="9" spans="1:32" ht="18.75" hidden="1" customHeight="1">
      <c r="B9" s="158" t="s">
        <v>56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7"/>
      <c r="S9" s="162"/>
      <c r="T9" s="15"/>
      <c r="U9" s="9"/>
      <c r="V9" s="10"/>
      <c r="W9" s="10"/>
      <c r="X9" s="10"/>
      <c r="Y9" s="10"/>
    </row>
    <row r="10" spans="1:32" ht="18" hidden="1" customHeight="1">
      <c r="B10" s="158" t="s">
        <v>17</v>
      </c>
      <c r="C10" s="160">
        <v>0.02</v>
      </c>
      <c r="D10" s="161">
        <v>0.02</v>
      </c>
      <c r="E10" s="161">
        <v>0.02</v>
      </c>
      <c r="F10" s="161">
        <v>0.02</v>
      </c>
      <c r="G10" s="161">
        <v>0.02</v>
      </c>
      <c r="H10" s="161">
        <v>0.02</v>
      </c>
      <c r="I10" s="161">
        <v>0.02</v>
      </c>
      <c r="J10" s="161">
        <v>0.02</v>
      </c>
      <c r="K10" s="161">
        <v>0.1</v>
      </c>
      <c r="L10" s="161">
        <v>0.02</v>
      </c>
      <c r="M10" s="161">
        <v>0.02</v>
      </c>
      <c r="N10" s="161">
        <v>0.02</v>
      </c>
      <c r="O10" s="161">
        <v>0.02</v>
      </c>
      <c r="P10" s="161">
        <v>0.02</v>
      </c>
      <c r="Q10" s="161">
        <v>0.02</v>
      </c>
      <c r="R10" s="161" t="s">
        <v>40</v>
      </c>
      <c r="S10" s="163"/>
      <c r="T10" s="15"/>
      <c r="U10" s="9"/>
      <c r="V10" s="10"/>
      <c r="W10" s="10"/>
      <c r="X10" s="10"/>
      <c r="Y10" s="10"/>
    </row>
    <row r="11" spans="1:32" ht="30.75" customHeight="1">
      <c r="A11" s="69"/>
      <c r="B11" s="87" t="s">
        <v>58</v>
      </c>
      <c r="C11" s="184">
        <v>43956324</v>
      </c>
      <c r="D11" s="184">
        <v>6334402</v>
      </c>
      <c r="E11" s="184">
        <v>4885136</v>
      </c>
      <c r="F11" s="184">
        <v>9405895</v>
      </c>
      <c r="G11" s="184">
        <v>55771876</v>
      </c>
      <c r="H11" s="184">
        <v>3023075</v>
      </c>
      <c r="I11" s="184">
        <v>10538661</v>
      </c>
      <c r="J11" s="184">
        <v>11386089</v>
      </c>
      <c r="K11" s="184">
        <v>200219285</v>
      </c>
      <c r="L11" s="184">
        <v>2338162</v>
      </c>
      <c r="M11" s="184">
        <v>3360366</v>
      </c>
      <c r="N11" s="184">
        <v>21295478</v>
      </c>
      <c r="O11" s="184">
        <v>2268600</v>
      </c>
      <c r="P11" s="184">
        <v>2121244</v>
      </c>
      <c r="Q11" s="185">
        <v>404709666</v>
      </c>
      <c r="R11" s="165">
        <f>SUM(C11:Q11)</f>
        <v>781614259</v>
      </c>
      <c r="S11" s="170"/>
      <c r="T11" s="170"/>
      <c r="U11" s="170"/>
      <c r="V11" s="170"/>
      <c r="W11" s="162"/>
      <c r="X11" s="162"/>
      <c r="Y11" s="10"/>
    </row>
    <row r="12" spans="1:32" ht="30.75" customHeight="1">
      <c r="A12" s="69"/>
      <c r="B12" s="87" t="s">
        <v>17</v>
      </c>
      <c r="C12" s="175" t="s">
        <v>60</v>
      </c>
      <c r="D12" s="175" t="s">
        <v>60</v>
      </c>
      <c r="E12" s="175" t="s">
        <v>60</v>
      </c>
      <c r="F12" s="175" t="s">
        <v>60</v>
      </c>
      <c r="G12" s="175" t="s">
        <v>60</v>
      </c>
      <c r="H12" s="175" t="s">
        <v>60</v>
      </c>
      <c r="I12" s="175" t="s">
        <v>60</v>
      </c>
      <c r="J12" s="175" t="s">
        <v>60</v>
      </c>
      <c r="K12" s="175" t="s">
        <v>60</v>
      </c>
      <c r="L12" s="175" t="s">
        <v>60</v>
      </c>
      <c r="M12" s="175" t="s">
        <v>60</v>
      </c>
      <c r="N12" s="175" t="s">
        <v>60</v>
      </c>
      <c r="O12" s="175" t="s">
        <v>60</v>
      </c>
      <c r="P12" s="175" t="s">
        <v>60</v>
      </c>
      <c r="Q12" s="175" t="s">
        <v>60</v>
      </c>
      <c r="R12" s="175" t="s">
        <v>60</v>
      </c>
      <c r="S12" s="170"/>
      <c r="T12" s="170"/>
      <c r="U12" s="170"/>
      <c r="V12" s="170"/>
      <c r="W12" s="162"/>
      <c r="X12" s="162"/>
      <c r="Y12" s="10"/>
    </row>
    <row r="13" spans="1:32" ht="30.75" customHeight="1">
      <c r="A13" s="69"/>
      <c r="B13" s="87" t="s">
        <v>41</v>
      </c>
      <c r="C13" s="186">
        <v>820813.68790333753</v>
      </c>
      <c r="D13" s="186">
        <v>118284.80160192966</v>
      </c>
      <c r="E13" s="186">
        <v>91222.372844415688</v>
      </c>
      <c r="F13" s="186">
        <v>175640.15777146854</v>
      </c>
      <c r="G13" s="186">
        <v>1041451.1439856436</v>
      </c>
      <c r="H13" s="187">
        <v>56451.563482380901</v>
      </c>
      <c r="I13" s="186">
        <v>196792.45459746401</v>
      </c>
      <c r="J13" s="186">
        <v>212617.22965391062</v>
      </c>
      <c r="K13" s="187">
        <v>18693877.079541251</v>
      </c>
      <c r="L13" s="186">
        <v>43661.216352859286</v>
      </c>
      <c r="M13" s="186">
        <v>62749.16851841443</v>
      </c>
      <c r="N13" s="186">
        <v>397659.44564818975</v>
      </c>
      <c r="O13" s="186">
        <v>42362.481200135393</v>
      </c>
      <c r="P13" s="186">
        <v>39610.95532301296</v>
      </c>
      <c r="Q13" s="188">
        <v>7557306.2415755866</v>
      </c>
      <c r="R13" s="165">
        <f>SUM(C13:Q13)</f>
        <v>29550500</v>
      </c>
      <c r="S13" s="170"/>
      <c r="T13" s="170"/>
      <c r="U13" s="170"/>
      <c r="V13" s="170"/>
      <c r="W13" s="162"/>
      <c r="X13" s="162"/>
      <c r="Y13" s="10"/>
    </row>
    <row r="14" spans="1:32" s="112" customFormat="1" ht="27" customHeight="1">
      <c r="B14" s="80" t="s">
        <v>42</v>
      </c>
      <c r="C14" s="149">
        <v>0</v>
      </c>
      <c r="D14" s="150">
        <v>0</v>
      </c>
      <c r="E14" s="150">
        <v>0</v>
      </c>
      <c r="F14" s="150"/>
      <c r="G14" s="150"/>
      <c r="H14" s="164">
        <v>0</v>
      </c>
      <c r="I14" s="165">
        <v>0</v>
      </c>
      <c r="J14" s="165">
        <v>0</v>
      </c>
      <c r="K14" s="165">
        <v>4363203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f>SUM(C14:Q14)</f>
        <v>4363203</v>
      </c>
      <c r="S14" s="170"/>
      <c r="T14" s="170"/>
      <c r="U14" s="170"/>
      <c r="V14" s="170"/>
      <c r="W14" s="162"/>
      <c r="X14" s="162"/>
      <c r="Y14" s="121"/>
    </row>
    <row r="15" spans="1:32" ht="32.25" customHeight="1">
      <c r="B15" s="91" t="s">
        <v>45</v>
      </c>
      <c r="C15" s="151">
        <v>0</v>
      </c>
      <c r="D15" s="152">
        <v>0</v>
      </c>
      <c r="E15" s="153">
        <v>0</v>
      </c>
      <c r="F15" s="152">
        <v>0</v>
      </c>
      <c r="G15" s="152">
        <v>0</v>
      </c>
      <c r="H15" s="166">
        <v>0</v>
      </c>
      <c r="I15" s="167">
        <v>0</v>
      </c>
      <c r="J15" s="168">
        <v>0</v>
      </c>
      <c r="K15" s="167">
        <v>1038</v>
      </c>
      <c r="L15" s="167">
        <v>0</v>
      </c>
      <c r="M15" s="167">
        <v>0</v>
      </c>
      <c r="N15" s="169">
        <v>0</v>
      </c>
      <c r="O15" s="169">
        <v>0</v>
      </c>
      <c r="P15" s="167">
        <v>0</v>
      </c>
      <c r="Q15" s="167">
        <v>0</v>
      </c>
      <c r="R15" s="165">
        <f>SUM(C15:Q15)</f>
        <v>1038</v>
      </c>
      <c r="S15" s="171"/>
      <c r="T15" s="171"/>
      <c r="U15" s="171"/>
      <c r="V15" s="171"/>
      <c r="W15" s="162"/>
      <c r="X15" s="162"/>
      <c r="Y15" s="17"/>
      <c r="Z15" s="1"/>
      <c r="AA15" s="1"/>
      <c r="AB15" s="1"/>
      <c r="AC15" s="1"/>
      <c r="AD15" s="1"/>
      <c r="AE15" s="1"/>
      <c r="AF15" s="1"/>
    </row>
    <row r="16" spans="1:32" ht="18.75" customHeight="1">
      <c r="B16" s="84" t="s">
        <v>17</v>
      </c>
      <c r="C16" s="145"/>
      <c r="D16" s="146"/>
      <c r="E16" s="146"/>
      <c r="F16" s="146"/>
      <c r="G16" s="146"/>
      <c r="H16" s="160"/>
      <c r="I16" s="161"/>
      <c r="J16" s="161"/>
      <c r="K16" s="161">
        <v>0.5</v>
      </c>
      <c r="L16" s="161"/>
      <c r="M16" s="161"/>
      <c r="N16" s="161"/>
      <c r="O16" s="161"/>
      <c r="P16" s="161"/>
      <c r="Q16" s="161"/>
      <c r="R16" s="161"/>
      <c r="S16" s="163"/>
      <c r="T16" s="163"/>
      <c r="U16" s="163"/>
      <c r="V16" s="163"/>
      <c r="W16" s="163"/>
      <c r="X16" s="162"/>
      <c r="Y16" s="17"/>
      <c r="Z16" s="1"/>
      <c r="AA16" s="1"/>
      <c r="AB16" s="1"/>
      <c r="AC16" s="1"/>
      <c r="AD16" s="1"/>
      <c r="AE16" s="1"/>
      <c r="AF16" s="1"/>
    </row>
    <row r="17" spans="2:32" ht="18.75" customHeight="1">
      <c r="B17" s="87" t="s">
        <v>47</v>
      </c>
      <c r="C17" s="147"/>
      <c r="D17" s="148"/>
      <c r="E17" s="148"/>
      <c r="F17" s="148"/>
      <c r="G17" s="148"/>
      <c r="H17" s="148"/>
      <c r="I17" s="148"/>
      <c r="J17" s="148"/>
      <c r="K17" s="148">
        <v>519</v>
      </c>
      <c r="L17" s="148"/>
      <c r="M17" s="148"/>
      <c r="N17" s="148"/>
      <c r="O17" s="148"/>
      <c r="P17" s="154"/>
      <c r="Q17" s="148"/>
      <c r="R17" s="165">
        <f>SUM(C17:Q17)</f>
        <v>519</v>
      </c>
      <c r="S17" s="14"/>
      <c r="T17" s="14"/>
      <c r="U17" s="16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</row>
    <row r="18" spans="2:32" s="126" customFormat="1" ht="21.75" customHeight="1">
      <c r="B18" s="91" t="s">
        <v>48</v>
      </c>
      <c r="C18" s="189">
        <v>312188</v>
      </c>
      <c r="D18" s="189">
        <v>111310</v>
      </c>
      <c r="E18" s="189">
        <v>21622</v>
      </c>
      <c r="F18" s="189">
        <v>40496</v>
      </c>
      <c r="G18" s="189">
        <v>357241</v>
      </c>
      <c r="H18" s="189">
        <v>3560</v>
      </c>
      <c r="I18" s="189">
        <v>68414</v>
      </c>
      <c r="J18" s="189">
        <v>140812</v>
      </c>
      <c r="K18" s="189">
        <v>4634616</v>
      </c>
      <c r="L18" s="189">
        <v>57381</v>
      </c>
      <c r="M18" s="189">
        <v>49014</v>
      </c>
      <c r="N18" s="189">
        <v>156677</v>
      </c>
      <c r="O18" s="189">
        <v>9647</v>
      </c>
      <c r="P18" s="189">
        <v>14116</v>
      </c>
      <c r="Q18" s="190">
        <v>1114897</v>
      </c>
      <c r="R18" s="143">
        <f>SUM(C18:Q18)</f>
        <v>7091991</v>
      </c>
      <c r="S18" s="123"/>
      <c r="T18" s="123"/>
      <c r="U18" s="127"/>
      <c r="V18" s="17"/>
      <c r="W18" s="17"/>
      <c r="X18" s="17"/>
      <c r="Y18" s="17"/>
      <c r="Z18" s="1"/>
      <c r="AA18" s="1"/>
      <c r="AB18" s="1"/>
      <c r="AC18" s="1"/>
      <c r="AD18" s="1"/>
      <c r="AE18" s="1"/>
      <c r="AF18" s="1"/>
    </row>
    <row r="19" spans="2:32" s="126" customFormat="1" ht="21.75" customHeight="1">
      <c r="B19" s="91" t="s">
        <v>49</v>
      </c>
      <c r="C19" s="191">
        <v>1766000</v>
      </c>
      <c r="D19" s="191">
        <v>296000</v>
      </c>
      <c r="E19" s="191">
        <v>102000</v>
      </c>
      <c r="F19" s="191">
        <v>24000</v>
      </c>
      <c r="G19" s="191">
        <v>176000</v>
      </c>
      <c r="H19" s="191">
        <v>17000</v>
      </c>
      <c r="I19" s="191">
        <v>11000</v>
      </c>
      <c r="J19" s="191">
        <v>796000</v>
      </c>
      <c r="K19" s="191">
        <v>5093000</v>
      </c>
      <c r="L19" s="191">
        <v>420000</v>
      </c>
      <c r="M19" s="191">
        <v>104000</v>
      </c>
      <c r="N19" s="191">
        <v>635000</v>
      </c>
      <c r="O19" s="191">
        <v>59000</v>
      </c>
      <c r="P19" s="191">
        <v>96000</v>
      </c>
      <c r="Q19" s="192">
        <v>2909000</v>
      </c>
      <c r="R19" s="143">
        <f>SUM(C19:Q19)</f>
        <v>12504000</v>
      </c>
      <c r="S19" s="123"/>
      <c r="T19" s="123"/>
      <c r="U19" s="127"/>
      <c r="V19" s="17"/>
      <c r="W19" s="17"/>
      <c r="X19" s="17"/>
      <c r="Y19" s="17"/>
      <c r="Z19" s="1"/>
      <c r="AA19" s="1"/>
      <c r="AB19" s="1"/>
      <c r="AC19" s="1"/>
      <c r="AD19" s="1"/>
      <c r="AE19" s="1"/>
      <c r="AF19" s="1"/>
    </row>
    <row r="20" spans="2:32" s="126" customFormat="1" ht="21.75" customHeight="1">
      <c r="B20" s="91" t="s">
        <v>31</v>
      </c>
      <c r="C20" s="193">
        <v>12752.779401407292</v>
      </c>
      <c r="D20" s="193">
        <v>13286.881051585342</v>
      </c>
      <c r="E20" s="193">
        <v>2316.7271578365358</v>
      </c>
      <c r="F20" s="193">
        <v>11511.115565121805</v>
      </c>
      <c r="G20" s="193">
        <v>25987.720292516602</v>
      </c>
      <c r="H20" s="193">
        <v>6125.0189240602149</v>
      </c>
      <c r="I20" s="193">
        <v>6180.8790966476436</v>
      </c>
      <c r="J20" s="193">
        <v>19038.518822034846</v>
      </c>
      <c r="K20" s="193">
        <v>0</v>
      </c>
      <c r="L20" s="193">
        <v>9560.9095397010333</v>
      </c>
      <c r="M20" s="193">
        <v>1228.9237969234414</v>
      </c>
      <c r="N20" s="193">
        <v>16351.350519671149</v>
      </c>
      <c r="O20" s="193">
        <v>120.54037242550503</v>
      </c>
      <c r="P20" s="193">
        <v>2354.9472759226715</v>
      </c>
      <c r="Q20" s="194">
        <v>22068.688184145914</v>
      </c>
      <c r="R20" s="143">
        <f>SUM(C20:Q20)</f>
        <v>148885</v>
      </c>
      <c r="S20" s="123"/>
      <c r="T20" s="123"/>
      <c r="U20" s="124"/>
      <c r="V20" s="125"/>
      <c r="W20" s="125"/>
      <c r="X20" s="125"/>
      <c r="Y20" s="125"/>
    </row>
    <row r="21" spans="2:32" s="21" customFormat="1" ht="30.75" customHeight="1">
      <c r="B21" s="106" t="s">
        <v>50</v>
      </c>
      <c r="C21" s="107">
        <f>C13+C14+C17+C18+C19+C20</f>
        <v>2911754.4673047448</v>
      </c>
      <c r="D21" s="107">
        <f t="shared" ref="D21:Q21" si="0">D13+D14+D17+D18+D19+D20</f>
        <v>538881.6826535149</v>
      </c>
      <c r="E21" s="107">
        <f t="shared" si="0"/>
        <v>217161.10000225223</v>
      </c>
      <c r="F21" s="107">
        <f t="shared" si="0"/>
        <v>251647.27333659036</v>
      </c>
      <c r="G21" s="107">
        <f t="shared" si="0"/>
        <v>1600679.86427816</v>
      </c>
      <c r="H21" s="107">
        <f t="shared" si="0"/>
        <v>83136.582406441128</v>
      </c>
      <c r="I21" s="107">
        <f t="shared" si="0"/>
        <v>282387.33369411167</v>
      </c>
      <c r="J21" s="107">
        <f t="shared" si="0"/>
        <v>1168467.7484759456</v>
      </c>
      <c r="K21" s="107">
        <f t="shared" si="0"/>
        <v>32785215.079541251</v>
      </c>
      <c r="L21" s="107">
        <f t="shared" si="0"/>
        <v>530603.12589256035</v>
      </c>
      <c r="M21" s="107">
        <f t="shared" si="0"/>
        <v>216992.09231533788</v>
      </c>
      <c r="N21" s="107">
        <f t="shared" si="0"/>
        <v>1205687.7961678607</v>
      </c>
      <c r="O21" s="107">
        <f t="shared" si="0"/>
        <v>111130.0215725609</v>
      </c>
      <c r="P21" s="107">
        <f t="shared" si="0"/>
        <v>152081.90259893562</v>
      </c>
      <c r="Q21" s="107">
        <f t="shared" si="0"/>
        <v>11603271.929759733</v>
      </c>
      <c r="R21" s="107">
        <f>R13+R14+R17+R18+R19+R20</f>
        <v>53659098</v>
      </c>
      <c r="S21" s="173"/>
      <c r="T21" s="18"/>
      <c r="U21" s="19"/>
      <c r="V21" s="20"/>
      <c r="W21" s="20"/>
      <c r="X21" s="20"/>
      <c r="Y21" s="20"/>
    </row>
    <row r="22" spans="2:32" s="28" customFormat="1" ht="29.25" customHeight="1">
      <c r="B22" s="22" t="s">
        <v>57</v>
      </c>
      <c r="C22" s="23">
        <v>2193</v>
      </c>
      <c r="D22" s="23">
        <v>838</v>
      </c>
      <c r="E22" s="23">
        <v>510</v>
      </c>
      <c r="F22" s="23">
        <v>618</v>
      </c>
      <c r="G22" s="23">
        <v>2225</v>
      </c>
      <c r="H22" s="23">
        <v>407</v>
      </c>
      <c r="I22" s="23">
        <v>756</v>
      </c>
      <c r="J22" s="23">
        <v>837</v>
      </c>
      <c r="K22" s="23">
        <v>10445</v>
      </c>
      <c r="L22" s="23">
        <v>267</v>
      </c>
      <c r="M22" s="23">
        <v>403</v>
      </c>
      <c r="N22" s="23">
        <v>1138</v>
      </c>
      <c r="O22" s="23">
        <v>360</v>
      </c>
      <c r="P22" s="23">
        <v>342</v>
      </c>
      <c r="Q22" s="23">
        <v>4021</v>
      </c>
      <c r="R22" s="114">
        <f>SUM(C22:Q22)</f>
        <v>25360</v>
      </c>
      <c r="S22" s="25"/>
      <c r="T22" s="25"/>
      <c r="U22" s="26"/>
      <c r="V22" s="27"/>
      <c r="W22" s="27"/>
      <c r="X22" s="27"/>
    </row>
    <row r="23" spans="2:32" ht="24" customHeight="1">
      <c r="B23" s="29" t="s">
        <v>18</v>
      </c>
      <c r="C23" s="30">
        <f t="shared" ref="C23:R23" si="1">C21/C22</f>
        <v>1327.7494150956429</v>
      </c>
      <c r="D23" s="30">
        <f t="shared" si="1"/>
        <v>643.05690054118725</v>
      </c>
      <c r="E23" s="30">
        <f t="shared" si="1"/>
        <v>425.80607843578872</v>
      </c>
      <c r="F23" s="30">
        <f t="shared" si="1"/>
        <v>407.19623517247629</v>
      </c>
      <c r="G23" s="30">
        <f t="shared" si="1"/>
        <v>719.40668057445396</v>
      </c>
      <c r="H23" s="30">
        <f t="shared" si="1"/>
        <v>204.26678723941311</v>
      </c>
      <c r="I23" s="30">
        <f t="shared" si="1"/>
        <v>373.52821917210537</v>
      </c>
      <c r="J23" s="30">
        <f t="shared" si="1"/>
        <v>1396.0188153834474</v>
      </c>
      <c r="K23" s="30">
        <f t="shared" si="1"/>
        <v>3138.8429946904021</v>
      </c>
      <c r="L23" s="30">
        <f t="shared" si="1"/>
        <v>1987.2776250657691</v>
      </c>
      <c r="M23" s="30">
        <f t="shared" si="1"/>
        <v>538.44191641523048</v>
      </c>
      <c r="N23" s="30">
        <f t="shared" si="1"/>
        <v>1059.4796099893329</v>
      </c>
      <c r="O23" s="30">
        <f t="shared" si="1"/>
        <v>308.69450436822473</v>
      </c>
      <c r="P23" s="30">
        <f t="shared" si="1"/>
        <v>444.6839257278819</v>
      </c>
      <c r="Q23" s="30">
        <f t="shared" si="1"/>
        <v>2885.6682242625548</v>
      </c>
      <c r="R23" s="115">
        <f t="shared" si="1"/>
        <v>2115.8950315457414</v>
      </c>
      <c r="S23" s="32"/>
      <c r="T23" s="32"/>
      <c r="U23" s="33"/>
      <c r="V23" s="34"/>
      <c r="W23" s="34"/>
      <c r="X23" s="34"/>
    </row>
    <row r="24" spans="2:32" ht="27.75" customHeight="1">
      <c r="B24" s="29" t="s">
        <v>19</v>
      </c>
      <c r="C24" s="35">
        <f>(C21/C22)/(R21/R22)</f>
        <v>0.62751194898627449</v>
      </c>
      <c r="D24" s="35">
        <f>(D21/D22)/(R21/R22)</f>
        <v>0.30391720333659927</v>
      </c>
      <c r="E24" s="35">
        <f>(E21/E22)/(R21/R22)</f>
        <v>0.20124158906159029</v>
      </c>
      <c r="F24" s="35">
        <f>(F21/F22)/(R21/R22)</f>
        <v>0.19244633079695075</v>
      </c>
      <c r="G24" s="35">
        <f>(G21/G22)/(R21/R22)</f>
        <v>0.3400011200219607</v>
      </c>
      <c r="H24" s="35">
        <f>(H21/H22)/(R21/R22)</f>
        <v>9.653918752774257E-2</v>
      </c>
      <c r="I24" s="35">
        <f>(I21/I22)/(R21/R22)</f>
        <v>0.17653438077182348</v>
      </c>
      <c r="J24" s="35">
        <f>(J21/J22)/(R21/R22)</f>
        <v>0.65977697124398593</v>
      </c>
      <c r="K24" s="35">
        <f>(K21/K22)/(R21/R22)</f>
        <v>1.4834587481390127</v>
      </c>
      <c r="L24" s="35">
        <f>(L21/L22)/(R21/R22)</f>
        <v>0.93921371118962726</v>
      </c>
      <c r="M24" s="35">
        <f>(M21/M22)/(R21/R22)</f>
        <v>0.25447477705067356</v>
      </c>
      <c r="N24" s="35">
        <f>(N21/N22)/(R21/R22)</f>
        <v>0.50072408800702317</v>
      </c>
      <c r="O24" s="35">
        <f>(O21/O22)/(R21/R22)</f>
        <v>0.14589310895196522</v>
      </c>
      <c r="P24" s="35">
        <f>(P21/P22)/(R21/R22)</f>
        <v>0.21016350957779956</v>
      </c>
      <c r="Q24" s="35">
        <f>(Q21/Q22)/(R21/R22)</f>
        <v>1.3638050003616979</v>
      </c>
      <c r="R24" s="116">
        <f>R23/$R$23</f>
        <v>1</v>
      </c>
      <c r="S24" s="32"/>
      <c r="T24" s="32"/>
      <c r="U24" s="33"/>
      <c r="V24" s="34"/>
      <c r="W24" s="34"/>
      <c r="X24" s="34"/>
    </row>
    <row r="25" spans="2:32" ht="24" customHeight="1">
      <c r="B25" s="37" t="s">
        <v>20</v>
      </c>
      <c r="C25" s="38">
        <v>0.97399999999999998</v>
      </c>
      <c r="D25" s="38">
        <v>0.99399999999999999</v>
      </c>
      <c r="E25" s="38">
        <v>0.997</v>
      </c>
      <c r="F25" s="38">
        <v>1.002</v>
      </c>
      <c r="G25" s="38">
        <v>0.97799999999999998</v>
      </c>
      <c r="H25" s="38">
        <v>1.0109999999999999</v>
      </c>
      <c r="I25" s="38">
        <v>0.98099999999999998</v>
      </c>
      <c r="J25" s="38">
        <v>0.995</v>
      </c>
      <c r="K25" s="38">
        <v>1.0269999999999999</v>
      </c>
      <c r="L25" s="38">
        <v>1.0349999999999999</v>
      </c>
      <c r="M25" s="38">
        <v>1.0089999999999999</v>
      </c>
      <c r="N25" s="38">
        <v>1.01</v>
      </c>
      <c r="O25" s="38">
        <v>1.018</v>
      </c>
      <c r="P25" s="38">
        <v>1.0109999999999999</v>
      </c>
      <c r="Q25" s="38">
        <v>0.98699999999999999</v>
      </c>
      <c r="R25" s="117">
        <v>1</v>
      </c>
      <c r="S25" s="40"/>
      <c r="T25" s="40"/>
      <c r="U25" s="34"/>
      <c r="V25" s="34"/>
      <c r="W25" s="34"/>
      <c r="X25" s="34"/>
    </row>
    <row r="26" spans="2:32" s="44" customFormat="1" ht="30.75" customHeight="1">
      <c r="B26" s="41" t="s">
        <v>21</v>
      </c>
      <c r="C26" s="63">
        <f t="shared" ref="C26:R26" si="2">C24/C25</f>
        <v>0.64426278130007653</v>
      </c>
      <c r="D26" s="63">
        <f t="shared" si="2"/>
        <v>0.30575171361830911</v>
      </c>
      <c r="E26" s="63">
        <f t="shared" si="2"/>
        <v>0.20184713045294914</v>
      </c>
      <c r="F26" s="63">
        <f t="shared" si="2"/>
        <v>0.19206220638418239</v>
      </c>
      <c r="G26" s="63">
        <f t="shared" si="2"/>
        <v>0.34764940697541996</v>
      </c>
      <c r="H26" s="63">
        <f t="shared" si="2"/>
        <v>9.5488810611021352E-2</v>
      </c>
      <c r="I26" s="63">
        <f t="shared" si="2"/>
        <v>0.17995349721898418</v>
      </c>
      <c r="J26" s="63">
        <f t="shared" si="2"/>
        <v>0.66309243341104118</v>
      </c>
      <c r="K26" s="63">
        <f t="shared" si="2"/>
        <v>1.4444583720925148</v>
      </c>
      <c r="L26" s="63">
        <f t="shared" si="2"/>
        <v>0.90745286105278</v>
      </c>
      <c r="M26" s="63">
        <f t="shared" si="2"/>
        <v>0.25220493265676275</v>
      </c>
      <c r="N26" s="63">
        <f t="shared" si="2"/>
        <v>0.49576642376932989</v>
      </c>
      <c r="O26" s="63">
        <f t="shared" si="2"/>
        <v>0.14331346655399335</v>
      </c>
      <c r="P26" s="63">
        <f t="shared" si="2"/>
        <v>0.2078768640729966</v>
      </c>
      <c r="Q26" s="63">
        <f t="shared" si="2"/>
        <v>1.3817679841557224</v>
      </c>
      <c r="R26" s="63">
        <f t="shared" si="2"/>
        <v>1</v>
      </c>
      <c r="S26" s="42"/>
      <c r="T26" s="42"/>
      <c r="U26" s="43"/>
      <c r="V26" s="43"/>
      <c r="W26" s="43"/>
      <c r="X26" s="43"/>
    </row>
    <row r="27" spans="2:32" s="44" customFormat="1" ht="30.75" customHeight="1">
      <c r="B27" s="65" t="s">
        <v>30</v>
      </c>
      <c r="C27" s="144">
        <f t="shared" ref="C27:Q27" si="3">(C37/C22)/($R$21/$R$22)/C25+C26</f>
        <v>1</v>
      </c>
      <c r="D27" s="67">
        <f t="shared" si="3"/>
        <v>0.99999999999999989</v>
      </c>
      <c r="E27" s="67">
        <f t="shared" si="3"/>
        <v>1.0000000000000002</v>
      </c>
      <c r="F27" s="67">
        <f t="shared" si="3"/>
        <v>0.99999999999999989</v>
      </c>
      <c r="G27" s="67">
        <f t="shared" si="3"/>
        <v>1.0000000000000002</v>
      </c>
      <c r="H27" s="67">
        <f t="shared" si="3"/>
        <v>1.0000000000000002</v>
      </c>
      <c r="I27" s="67">
        <f t="shared" si="3"/>
        <v>0.99999999999999978</v>
      </c>
      <c r="J27" s="67">
        <f t="shared" si="3"/>
        <v>1</v>
      </c>
      <c r="K27" s="144">
        <f t="shared" si="3"/>
        <v>1.4444583720925148</v>
      </c>
      <c r="L27" s="67">
        <f t="shared" si="3"/>
        <v>1</v>
      </c>
      <c r="M27" s="67">
        <f t="shared" si="3"/>
        <v>1</v>
      </c>
      <c r="N27" s="67">
        <f t="shared" si="3"/>
        <v>1</v>
      </c>
      <c r="O27" s="67">
        <f t="shared" si="3"/>
        <v>1</v>
      </c>
      <c r="P27" s="67">
        <f t="shared" si="3"/>
        <v>0.99999999999999978</v>
      </c>
      <c r="Q27" s="67">
        <f t="shared" si="3"/>
        <v>1.3817679841557224</v>
      </c>
      <c r="R27" s="64"/>
      <c r="S27" s="42"/>
      <c r="T27" s="42"/>
      <c r="U27" s="43"/>
      <c r="V27" s="43"/>
      <c r="W27" s="43"/>
      <c r="X27" s="43"/>
    </row>
    <row r="28" spans="2:32" ht="24" customHeight="1">
      <c r="B28" s="181" t="s">
        <v>32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R28" s="73">
        <v>1</v>
      </c>
      <c r="S28" s="48"/>
      <c r="T28" s="49"/>
    </row>
    <row r="29" spans="2:32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3" t="e">
        <f>(P29+#REF!+O29+I29+H29)/5</f>
        <v>#REF!</v>
      </c>
      <c r="S29" s="48"/>
      <c r="T29" s="49"/>
    </row>
    <row r="30" spans="2:32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3">
        <f>(Q30+N30+K30+J30+C30)/5</f>
        <v>0</v>
      </c>
      <c r="S30" s="48"/>
      <c r="T30" s="49"/>
    </row>
    <row r="31" spans="2:32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3" t="e">
        <f>(R29+R30)/2</f>
        <v>#REF!</v>
      </c>
      <c r="S31" s="48"/>
      <c r="T31" s="49"/>
    </row>
    <row r="32" spans="2:32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2">
        <f>1/0.939</f>
        <v>1.0649627263045793</v>
      </c>
      <c r="S32" s="48"/>
      <c r="T32" s="49"/>
    </row>
    <row r="33" spans="2:26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2">
        <v>1</v>
      </c>
      <c r="S33" s="48"/>
      <c r="T33" s="49"/>
    </row>
    <row r="34" spans="2:26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8"/>
      <c r="T34" s="49"/>
    </row>
    <row r="35" spans="2:26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66">
        <v>1</v>
      </c>
      <c r="S35" s="52"/>
      <c r="T35" s="53"/>
      <c r="U35" s="34"/>
      <c r="V35" s="34"/>
      <c r="W35" s="34"/>
      <c r="X35" s="34"/>
      <c r="Y35" s="34"/>
      <c r="Z35" s="34"/>
    </row>
    <row r="36" spans="2:26" ht="42.75" customHeight="1">
      <c r="B36" s="54" t="s">
        <v>24</v>
      </c>
      <c r="C36" s="55">
        <f t="shared" ref="C36:I36" si="4">($R$21/$R$22)*($R$35-C26)*C25*C22</f>
        <v>1607759.2339663906</v>
      </c>
      <c r="D36" s="55">
        <f t="shared" si="4"/>
        <v>1223599.6335632044</v>
      </c>
      <c r="E36" s="55">
        <f t="shared" si="4"/>
        <v>858708.04668781103</v>
      </c>
      <c r="F36" s="55">
        <f t="shared" si="4"/>
        <v>1058591.1024176683</v>
      </c>
      <c r="G36" s="55">
        <f t="shared" si="4"/>
        <v>3003613.5191169512</v>
      </c>
      <c r="H36" s="55">
        <f t="shared" si="4"/>
        <v>787505.55748890585</v>
      </c>
      <c r="I36" s="55">
        <f t="shared" si="4"/>
        <v>1286836.5939213457</v>
      </c>
      <c r="J36" s="55">
        <f>($R$21/$R$22)*($R$35-J26)*J25*J22</f>
        <v>593681.3722208211</v>
      </c>
      <c r="K36" s="55"/>
      <c r="L36" s="55">
        <f t="shared" ref="L36:P36" si="5">($R$21/$R$22)*($R$35-L26)*L25*L22</f>
        <v>54113.886599947495</v>
      </c>
      <c r="M36" s="55">
        <f t="shared" si="5"/>
        <v>643387.95667701215</v>
      </c>
      <c r="N36" s="55">
        <f t="shared" si="5"/>
        <v>1226279.6351901833</v>
      </c>
      <c r="O36" s="55">
        <f t="shared" si="5"/>
        <v>664303.18958832242</v>
      </c>
      <c r="P36" s="55">
        <f t="shared" si="5"/>
        <v>579514.1952983829</v>
      </c>
      <c r="Q36" s="55"/>
      <c r="R36" s="58">
        <f>SUM(C36:Q36)</f>
        <v>13587893.922736946</v>
      </c>
      <c r="S36" s="68"/>
      <c r="T36" s="40"/>
      <c r="U36" s="34"/>
      <c r="V36" s="34"/>
      <c r="W36" s="34"/>
      <c r="X36" s="34"/>
      <c r="Y36" s="34"/>
      <c r="Z36" s="34"/>
    </row>
    <row r="37" spans="2:26" ht="50.25" customHeight="1">
      <c r="B37" s="56" t="s">
        <v>25</v>
      </c>
      <c r="C37" s="57">
        <f t="shared" ref="C37:Q37" si="6">C36</f>
        <v>1607759.2339663906</v>
      </c>
      <c r="D37" s="57">
        <f t="shared" si="6"/>
        <v>1223599.6335632044</v>
      </c>
      <c r="E37" s="57">
        <f t="shared" si="6"/>
        <v>858708.04668781103</v>
      </c>
      <c r="F37" s="57">
        <f t="shared" si="6"/>
        <v>1058591.1024176683</v>
      </c>
      <c r="G37" s="57">
        <f t="shared" si="6"/>
        <v>3003613.5191169512</v>
      </c>
      <c r="H37" s="57">
        <f t="shared" si="6"/>
        <v>787505.55748890585</v>
      </c>
      <c r="I37" s="57">
        <f t="shared" si="6"/>
        <v>1286836.5939213457</v>
      </c>
      <c r="J37" s="57">
        <f t="shared" si="6"/>
        <v>593681.3722208211</v>
      </c>
      <c r="K37" s="57">
        <f t="shared" si="6"/>
        <v>0</v>
      </c>
      <c r="L37" s="57">
        <f t="shared" si="6"/>
        <v>54113.886599947495</v>
      </c>
      <c r="M37" s="57">
        <f t="shared" si="6"/>
        <v>643387.95667701215</v>
      </c>
      <c r="N37" s="57">
        <f t="shared" si="6"/>
        <v>1226279.6351901833</v>
      </c>
      <c r="O37" s="57">
        <f t="shared" si="6"/>
        <v>664303.18958832242</v>
      </c>
      <c r="P37" s="57">
        <f t="shared" si="6"/>
        <v>579514.1952983829</v>
      </c>
      <c r="Q37" s="57">
        <f t="shared" si="6"/>
        <v>0</v>
      </c>
      <c r="R37" s="58">
        <f>SUM(C37:Q37)</f>
        <v>13587893.922736946</v>
      </c>
      <c r="S37" s="49"/>
      <c r="T37" s="59"/>
    </row>
    <row r="38" spans="2:26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>
        <v>0</v>
      </c>
    </row>
    <row r="39" spans="2:26" ht="69" customHeight="1">
      <c r="B39" s="139" t="s">
        <v>28</v>
      </c>
      <c r="C39" s="61">
        <f t="shared" ref="C39:I39" si="7">C37-C38</f>
        <v>1607759.2339663906</v>
      </c>
      <c r="D39" s="138">
        <f t="shared" si="7"/>
        <v>1223599.6335632044</v>
      </c>
      <c r="E39" s="138">
        <f t="shared" si="7"/>
        <v>858708.04668781103</v>
      </c>
      <c r="F39" s="138">
        <f t="shared" si="7"/>
        <v>1058591.1024176683</v>
      </c>
      <c r="G39" s="138">
        <f t="shared" si="7"/>
        <v>3003613.5191169512</v>
      </c>
      <c r="H39" s="138">
        <f t="shared" si="7"/>
        <v>787505.55748890585</v>
      </c>
      <c r="I39" s="138">
        <f t="shared" si="7"/>
        <v>1286836.5939213457</v>
      </c>
      <c r="J39" s="138">
        <f>J37/$R$37*$R$39</f>
        <v>593681.3722208211</v>
      </c>
      <c r="K39" s="138">
        <f>K37/$R$37*$R$39</f>
        <v>0</v>
      </c>
      <c r="L39" s="138">
        <f>L37/$R$37*$R$39</f>
        <v>54113.886599947487</v>
      </c>
      <c r="M39" s="138">
        <f>M37/$R$37*$R$39</f>
        <v>643387.95667701215</v>
      </c>
      <c r="N39" s="138">
        <f>N37/$R$37*$R$39</f>
        <v>1226279.6351901833</v>
      </c>
      <c r="O39" s="138">
        <f>O37-O38</f>
        <v>664303.18958832242</v>
      </c>
      <c r="P39" s="138">
        <f>P37-P38</f>
        <v>579514.1952983829</v>
      </c>
      <c r="Q39" s="138">
        <f>Q37/$R$37*$R$39</f>
        <v>0</v>
      </c>
      <c r="R39" s="138">
        <f>R37-R38</f>
        <v>13587893.922736946</v>
      </c>
    </row>
    <row r="42" spans="2:26" s="140" customFormat="1" ht="17.25" customHeight="1">
      <c r="B42" s="142" t="s">
        <v>29</v>
      </c>
      <c r="D42" s="141">
        <f>D38+D39-D37</f>
        <v>0</v>
      </c>
      <c r="E42" s="141">
        <f t="shared" ref="E42:Q42" si="8">E38+E39-E37</f>
        <v>0</v>
      </c>
      <c r="F42" s="141">
        <f t="shared" si="8"/>
        <v>0</v>
      </c>
      <c r="G42" s="141">
        <f t="shared" si="8"/>
        <v>0</v>
      </c>
      <c r="H42" s="141">
        <f t="shared" si="8"/>
        <v>0</v>
      </c>
      <c r="I42" s="141">
        <f t="shared" si="8"/>
        <v>0</v>
      </c>
      <c r="J42" s="141">
        <f t="shared" si="8"/>
        <v>0</v>
      </c>
      <c r="K42" s="141">
        <f t="shared" si="8"/>
        <v>0</v>
      </c>
      <c r="L42" s="141">
        <f t="shared" si="8"/>
        <v>0</v>
      </c>
      <c r="M42" s="141">
        <f t="shared" si="8"/>
        <v>0</v>
      </c>
      <c r="N42" s="141">
        <f t="shared" si="8"/>
        <v>0</v>
      </c>
      <c r="O42" s="141">
        <f t="shared" si="8"/>
        <v>0</v>
      </c>
      <c r="P42" s="141">
        <f t="shared" si="8"/>
        <v>0</v>
      </c>
      <c r="Q42" s="141">
        <f t="shared" si="8"/>
        <v>0</v>
      </c>
      <c r="R42" s="141"/>
    </row>
    <row r="43" spans="2:26">
      <c r="D43" s="44"/>
    </row>
  </sheetData>
  <mergeCells count="2">
    <mergeCell ref="B3:C3"/>
    <mergeCell ref="B28:Q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3"/>
  <sheetViews>
    <sheetView zoomScale="75" zoomScaleNormal="75" workbookViewId="0">
      <pane xSplit="2" ySplit="5" topLeftCell="C14" activePane="bottomRight" state="frozen"/>
      <selection activeCell="B3" sqref="B3"/>
      <selection pane="topRight" activeCell="B3" sqref="B3"/>
      <selection pane="bottomLeft" activeCell="B3" sqref="B3"/>
      <selection pane="bottomRight" activeCell="B3" sqref="B3:R3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8.85546875" customWidth="1"/>
    <col min="10" max="10" width="16.85546875" customWidth="1"/>
    <col min="11" max="11" width="16.140625" customWidth="1"/>
    <col min="12" max="12" width="16.5703125" customWidth="1"/>
    <col min="13" max="13" width="16.7109375" customWidth="1"/>
    <col min="14" max="14" width="16.42578125" customWidth="1"/>
    <col min="15" max="15" width="15.85546875" customWidth="1"/>
    <col min="16" max="16" width="15.7109375" customWidth="1"/>
    <col min="17" max="17" width="20.140625" customWidth="1"/>
    <col min="18" max="18" width="18.140625" customWidth="1"/>
    <col min="19" max="19" width="21.42578125" customWidth="1"/>
    <col min="20" max="20" width="16.5703125" customWidth="1"/>
    <col min="21" max="21" width="8.42578125" customWidth="1"/>
  </cols>
  <sheetData>
    <row r="1" spans="1:32">
      <c r="R1" s="1"/>
    </row>
    <row r="2" spans="1:32" ht="27.75" customHeight="1">
      <c r="J2" s="2"/>
      <c r="R2" s="1"/>
    </row>
    <row r="3" spans="1:32" ht="47.25" customHeight="1">
      <c r="B3" s="179" t="s">
        <v>62</v>
      </c>
      <c r="C3" s="180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6"/>
      <c r="R3" s="7"/>
      <c r="S3" s="8"/>
      <c r="T3" s="8"/>
      <c r="U3" s="8"/>
    </row>
    <row r="4" spans="1:32" s="130" customFormat="1" ht="22.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3"/>
      <c r="S4" s="134"/>
      <c r="T4" s="134"/>
      <c r="U4" s="134"/>
    </row>
    <row r="5" spans="1:32" ht="33.75" customHeight="1" thickBot="1">
      <c r="B5" s="111" t="s">
        <v>0</v>
      </c>
      <c r="C5" s="172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14</v>
      </c>
      <c r="Q5" s="109" t="s">
        <v>15</v>
      </c>
      <c r="R5" s="110" t="s">
        <v>16</v>
      </c>
      <c r="S5" s="9"/>
      <c r="T5" s="9"/>
      <c r="U5" s="9"/>
      <c r="V5" s="10"/>
      <c r="W5" s="10"/>
      <c r="X5" s="10"/>
      <c r="Y5" s="10"/>
    </row>
    <row r="6" spans="1:32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9"/>
      <c r="T6" s="9"/>
      <c r="U6" s="9"/>
      <c r="V6" s="10"/>
      <c r="W6" s="10"/>
      <c r="X6" s="10"/>
      <c r="Y6" s="10"/>
    </row>
    <row r="7" spans="1:32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9">
        <f>SUM(C7:Q7)</f>
        <v>0</v>
      </c>
      <c r="S7" s="14"/>
      <c r="T7" s="15"/>
      <c r="U7" s="9"/>
      <c r="V7" s="10"/>
      <c r="W7" s="10"/>
      <c r="X7" s="10"/>
      <c r="Y7" s="10"/>
    </row>
    <row r="8" spans="1:32" ht="26.25" hidden="1" customHeight="1">
      <c r="B8" s="155" t="s">
        <v>39</v>
      </c>
      <c r="C8" s="156">
        <v>18482895</v>
      </c>
      <c r="D8" s="156">
        <v>7266278</v>
      </c>
      <c r="E8" s="156">
        <v>3967798</v>
      </c>
      <c r="F8" s="156">
        <v>10916378</v>
      </c>
      <c r="G8" s="156">
        <v>38982543</v>
      </c>
      <c r="H8" s="156">
        <v>1916508</v>
      </c>
      <c r="I8" s="156">
        <v>11899492</v>
      </c>
      <c r="J8" s="156">
        <v>12500234</v>
      </c>
      <c r="K8" s="156">
        <v>211057547</v>
      </c>
      <c r="L8" s="156">
        <v>1926786</v>
      </c>
      <c r="M8" s="156">
        <v>3375193</v>
      </c>
      <c r="N8" s="156">
        <v>18026610</v>
      </c>
      <c r="O8" s="156">
        <v>5152208</v>
      </c>
      <c r="P8" s="156">
        <v>2214068</v>
      </c>
      <c r="Q8" s="156">
        <v>145295681</v>
      </c>
      <c r="R8" s="157">
        <v>498415525</v>
      </c>
      <c r="S8" s="162"/>
      <c r="T8" s="15"/>
      <c r="U8" s="9"/>
      <c r="V8" s="10"/>
      <c r="W8" s="10"/>
      <c r="X8" s="10"/>
      <c r="Y8" s="10"/>
    </row>
    <row r="9" spans="1:32" ht="18.75" hidden="1" customHeight="1">
      <c r="B9" s="158" t="s">
        <v>56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7"/>
      <c r="S9" s="162"/>
      <c r="T9" s="15"/>
      <c r="U9" s="9"/>
      <c r="V9" s="10"/>
      <c r="W9" s="10"/>
      <c r="X9" s="10"/>
      <c r="Y9" s="10"/>
    </row>
    <row r="10" spans="1:32" ht="18" hidden="1" customHeight="1">
      <c r="B10" s="158" t="s">
        <v>17</v>
      </c>
      <c r="C10" s="160">
        <v>0.02</v>
      </c>
      <c r="D10" s="161">
        <v>0.02</v>
      </c>
      <c r="E10" s="161">
        <v>0.02</v>
      </c>
      <c r="F10" s="161">
        <v>0.02</v>
      </c>
      <c r="G10" s="161">
        <v>0.02</v>
      </c>
      <c r="H10" s="161">
        <v>0.02</v>
      </c>
      <c r="I10" s="161">
        <v>0.02</v>
      </c>
      <c r="J10" s="161">
        <v>0.02</v>
      </c>
      <c r="K10" s="161">
        <v>0.1</v>
      </c>
      <c r="L10" s="161">
        <v>0.02</v>
      </c>
      <c r="M10" s="161">
        <v>0.02</v>
      </c>
      <c r="N10" s="161">
        <v>0.02</v>
      </c>
      <c r="O10" s="161">
        <v>0.02</v>
      </c>
      <c r="P10" s="161">
        <v>0.02</v>
      </c>
      <c r="Q10" s="161">
        <v>0.02</v>
      </c>
      <c r="R10" s="161" t="s">
        <v>40</v>
      </c>
      <c r="S10" s="163"/>
      <c r="T10" s="15"/>
      <c r="U10" s="9"/>
      <c r="V10" s="10"/>
      <c r="W10" s="10"/>
      <c r="X10" s="10"/>
      <c r="Y10" s="10"/>
    </row>
    <row r="11" spans="1:32" ht="30.75" customHeight="1">
      <c r="A11" s="69"/>
      <c r="B11" s="87" t="s">
        <v>58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65">
        <f>SUM(C11:Q11)</f>
        <v>0</v>
      </c>
      <c r="S11" s="170"/>
      <c r="T11" s="170"/>
      <c r="U11" s="170"/>
      <c r="V11" s="170"/>
      <c r="W11" s="162"/>
      <c r="X11" s="162"/>
      <c r="Y11" s="10"/>
    </row>
    <row r="12" spans="1:32" ht="30.75" customHeight="1">
      <c r="A12" s="69"/>
      <c r="B12" s="87" t="s">
        <v>17</v>
      </c>
      <c r="C12" s="175" t="s">
        <v>60</v>
      </c>
      <c r="D12" s="175" t="s">
        <v>60</v>
      </c>
      <c r="E12" s="175" t="s">
        <v>60</v>
      </c>
      <c r="F12" s="175" t="s">
        <v>60</v>
      </c>
      <c r="G12" s="175" t="s">
        <v>60</v>
      </c>
      <c r="H12" s="175" t="s">
        <v>60</v>
      </c>
      <c r="I12" s="175" t="s">
        <v>60</v>
      </c>
      <c r="J12" s="175" t="s">
        <v>60</v>
      </c>
      <c r="K12" s="175" t="s">
        <v>60</v>
      </c>
      <c r="L12" s="175" t="s">
        <v>60</v>
      </c>
      <c r="M12" s="175" t="s">
        <v>60</v>
      </c>
      <c r="N12" s="175" t="s">
        <v>60</v>
      </c>
      <c r="O12" s="175" t="s">
        <v>60</v>
      </c>
      <c r="P12" s="175" t="s">
        <v>60</v>
      </c>
      <c r="Q12" s="175" t="s">
        <v>60</v>
      </c>
      <c r="R12" s="175" t="s">
        <v>60</v>
      </c>
      <c r="S12" s="170"/>
      <c r="T12" s="170"/>
      <c r="U12" s="170"/>
      <c r="V12" s="170"/>
      <c r="W12" s="162"/>
      <c r="X12" s="162"/>
      <c r="Y12" s="10"/>
    </row>
    <row r="13" spans="1:32" ht="30.75" customHeight="1">
      <c r="A13" s="69"/>
      <c r="B13" s="87" t="s">
        <v>41</v>
      </c>
      <c r="C13" s="186">
        <v>871543.8264361429</v>
      </c>
      <c r="D13" s="186">
        <v>125595.3575295715</v>
      </c>
      <c r="E13" s="186">
        <v>96860.343653003642</v>
      </c>
      <c r="F13" s="186">
        <v>186495.54391692925</v>
      </c>
      <c r="G13" s="186">
        <v>1105817.7129015389</v>
      </c>
      <c r="H13" s="187">
        <v>59940.535070037826</v>
      </c>
      <c r="I13" s="186">
        <v>208955.15196846088</v>
      </c>
      <c r="J13" s="186">
        <v>225757.97239950969</v>
      </c>
      <c r="K13" s="187">
        <v>19849246.425760102</v>
      </c>
      <c r="L13" s="186">
        <v>46359.684454370996</v>
      </c>
      <c r="M13" s="186">
        <v>66627.361656115114</v>
      </c>
      <c r="N13" s="186">
        <v>422236.66586748388</v>
      </c>
      <c r="O13" s="186">
        <v>44980.681373387517</v>
      </c>
      <c r="P13" s="186">
        <v>42059.098282331957</v>
      </c>
      <c r="Q13" s="188">
        <v>8024383.2387310155</v>
      </c>
      <c r="R13" s="165">
        <f>SUM(C13:Q13)</f>
        <v>31376859.600000001</v>
      </c>
      <c r="S13" s="170"/>
      <c r="T13" s="170"/>
      <c r="U13" s="170"/>
      <c r="V13" s="170"/>
      <c r="W13" s="162"/>
      <c r="X13" s="162"/>
      <c r="Y13" s="10"/>
    </row>
    <row r="14" spans="1:32" s="112" customFormat="1" ht="27" customHeight="1">
      <c r="B14" s="80" t="s">
        <v>42</v>
      </c>
      <c r="C14" s="149">
        <v>0</v>
      </c>
      <c r="D14" s="150">
        <v>0</v>
      </c>
      <c r="E14" s="150">
        <v>0</v>
      </c>
      <c r="F14" s="150"/>
      <c r="G14" s="150"/>
      <c r="H14" s="164">
        <v>0</v>
      </c>
      <c r="I14" s="165">
        <v>0</v>
      </c>
      <c r="J14" s="165">
        <v>0</v>
      </c>
      <c r="K14" s="195">
        <v>4557676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f>SUM(C14:Q14)</f>
        <v>4557676</v>
      </c>
      <c r="S14" s="170"/>
      <c r="T14" s="170"/>
      <c r="U14" s="170"/>
      <c r="V14" s="170"/>
      <c r="W14" s="162"/>
      <c r="X14" s="162"/>
      <c r="Y14" s="121"/>
    </row>
    <row r="15" spans="1:32" ht="32.25" customHeight="1">
      <c r="B15" s="91" t="s">
        <v>45</v>
      </c>
      <c r="C15" s="151">
        <v>0</v>
      </c>
      <c r="D15" s="152">
        <v>0</v>
      </c>
      <c r="E15" s="153">
        <v>0</v>
      </c>
      <c r="F15" s="152">
        <v>0</v>
      </c>
      <c r="G15" s="152">
        <v>0</v>
      </c>
      <c r="H15" s="166">
        <v>0</v>
      </c>
      <c r="I15" s="167">
        <v>0</v>
      </c>
      <c r="J15" s="168">
        <v>0</v>
      </c>
      <c r="K15" s="167"/>
      <c r="L15" s="167">
        <v>0</v>
      </c>
      <c r="M15" s="167">
        <v>0</v>
      </c>
      <c r="N15" s="169">
        <v>0</v>
      </c>
      <c r="O15" s="169">
        <v>0</v>
      </c>
      <c r="P15" s="167">
        <v>0</v>
      </c>
      <c r="Q15" s="167">
        <v>0</v>
      </c>
      <c r="R15" s="165">
        <f>SUM(C15:Q15)</f>
        <v>0</v>
      </c>
      <c r="S15" s="171"/>
      <c r="T15" s="171"/>
      <c r="U15" s="171"/>
      <c r="V15" s="171"/>
      <c r="W15" s="162"/>
      <c r="X15" s="162"/>
      <c r="Y15" s="17"/>
      <c r="Z15" s="1"/>
      <c r="AA15" s="1"/>
      <c r="AB15" s="1"/>
      <c r="AC15" s="1"/>
      <c r="AD15" s="1"/>
      <c r="AE15" s="1"/>
      <c r="AF15" s="1"/>
    </row>
    <row r="16" spans="1:32" ht="18.75" customHeight="1">
      <c r="B16" s="84" t="s">
        <v>17</v>
      </c>
      <c r="C16" s="145"/>
      <c r="D16" s="146"/>
      <c r="E16" s="146"/>
      <c r="F16" s="146"/>
      <c r="G16" s="146"/>
      <c r="H16" s="160"/>
      <c r="I16" s="161"/>
      <c r="J16" s="161"/>
      <c r="K16" s="161">
        <v>0.5</v>
      </c>
      <c r="L16" s="161"/>
      <c r="M16" s="161"/>
      <c r="N16" s="161"/>
      <c r="O16" s="161"/>
      <c r="P16" s="161"/>
      <c r="Q16" s="161"/>
      <c r="R16" s="161"/>
      <c r="S16" s="163"/>
      <c r="T16" s="163"/>
      <c r="U16" s="163"/>
      <c r="V16" s="163"/>
      <c r="W16" s="163"/>
      <c r="X16" s="162"/>
      <c r="Y16" s="17"/>
      <c r="Z16" s="1"/>
      <c r="AA16" s="1"/>
      <c r="AB16" s="1"/>
      <c r="AC16" s="1"/>
      <c r="AD16" s="1"/>
      <c r="AE16" s="1"/>
      <c r="AF16" s="1"/>
    </row>
    <row r="17" spans="2:32" ht="18.75" customHeight="1">
      <c r="B17" s="87" t="s">
        <v>47</v>
      </c>
      <c r="C17" s="147"/>
      <c r="D17" s="148"/>
      <c r="E17" s="148"/>
      <c r="F17" s="148"/>
      <c r="G17" s="148"/>
      <c r="H17" s="148"/>
      <c r="I17" s="148"/>
      <c r="J17" s="148"/>
      <c r="K17" s="186">
        <v>540</v>
      </c>
      <c r="L17" s="148"/>
      <c r="M17" s="148"/>
      <c r="N17" s="148"/>
      <c r="O17" s="148"/>
      <c r="P17" s="154"/>
      <c r="Q17" s="148"/>
      <c r="R17" s="165">
        <f>SUM(C17:Q17)</f>
        <v>540</v>
      </c>
      <c r="S17" s="14"/>
      <c r="T17" s="14"/>
      <c r="U17" s="16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</row>
    <row r="18" spans="2:32" s="126" customFormat="1" ht="21.75" customHeight="1">
      <c r="B18" s="91" t="s">
        <v>48</v>
      </c>
      <c r="C18" s="189">
        <v>312188</v>
      </c>
      <c r="D18" s="189">
        <v>111310</v>
      </c>
      <c r="E18" s="189">
        <v>21622</v>
      </c>
      <c r="F18" s="189">
        <v>40496</v>
      </c>
      <c r="G18" s="189">
        <v>357241</v>
      </c>
      <c r="H18" s="189">
        <v>3560</v>
      </c>
      <c r="I18" s="189">
        <v>68414</v>
      </c>
      <c r="J18" s="189">
        <v>140812</v>
      </c>
      <c r="K18" s="189">
        <v>4634616</v>
      </c>
      <c r="L18" s="189">
        <v>57381</v>
      </c>
      <c r="M18" s="189">
        <v>49014</v>
      </c>
      <c r="N18" s="189">
        <v>156677</v>
      </c>
      <c r="O18" s="189">
        <v>9647</v>
      </c>
      <c r="P18" s="189">
        <v>14116</v>
      </c>
      <c r="Q18" s="190">
        <v>1114897</v>
      </c>
      <c r="R18" s="143">
        <f>SUM(C18:Q18)</f>
        <v>7091991</v>
      </c>
      <c r="S18" s="123"/>
      <c r="T18" s="123"/>
      <c r="U18" s="127"/>
      <c r="V18" s="17"/>
      <c r="W18" s="17"/>
      <c r="X18" s="17"/>
      <c r="Y18" s="17"/>
      <c r="Z18" s="1"/>
      <c r="AA18" s="1"/>
      <c r="AB18" s="1"/>
      <c r="AC18" s="1"/>
      <c r="AD18" s="1"/>
      <c r="AE18" s="1"/>
      <c r="AF18" s="1"/>
    </row>
    <row r="19" spans="2:32" s="126" customFormat="1" ht="21.75" customHeight="1">
      <c r="B19" s="91" t="s">
        <v>49</v>
      </c>
      <c r="C19" s="191">
        <v>1766000</v>
      </c>
      <c r="D19" s="191">
        <v>296000</v>
      </c>
      <c r="E19" s="191">
        <v>102000</v>
      </c>
      <c r="F19" s="191">
        <v>24000</v>
      </c>
      <c r="G19" s="191">
        <v>176000</v>
      </c>
      <c r="H19" s="191">
        <v>17000</v>
      </c>
      <c r="I19" s="191">
        <v>11000</v>
      </c>
      <c r="J19" s="191">
        <v>796000</v>
      </c>
      <c r="K19" s="191">
        <v>5093000</v>
      </c>
      <c r="L19" s="191">
        <v>420000</v>
      </c>
      <c r="M19" s="191">
        <v>104000</v>
      </c>
      <c r="N19" s="191">
        <v>635000</v>
      </c>
      <c r="O19" s="191">
        <v>59000</v>
      </c>
      <c r="P19" s="191">
        <v>96000</v>
      </c>
      <c r="Q19" s="192">
        <v>2909000</v>
      </c>
      <c r="R19" s="143">
        <f>SUM(C19:Q19)</f>
        <v>12504000</v>
      </c>
      <c r="S19" s="123"/>
      <c r="T19" s="123"/>
      <c r="U19" s="127"/>
      <c r="V19" s="17"/>
      <c r="W19" s="17"/>
      <c r="X19" s="17"/>
      <c r="Y19" s="17"/>
      <c r="Z19" s="1"/>
      <c r="AA19" s="1"/>
      <c r="AB19" s="1"/>
      <c r="AC19" s="1"/>
      <c r="AD19" s="1"/>
      <c r="AE19" s="1"/>
      <c r="AF19" s="1"/>
    </row>
    <row r="20" spans="2:32" s="126" customFormat="1" ht="21.75" customHeight="1">
      <c r="B20" s="91" t="s">
        <v>31</v>
      </c>
      <c r="C20" s="193">
        <v>12497.698116809173</v>
      </c>
      <c r="D20" s="193">
        <v>13021.116657780585</v>
      </c>
      <c r="E20" s="193">
        <v>2270.3879465255427</v>
      </c>
      <c r="F20" s="193">
        <v>11280.870059174713</v>
      </c>
      <c r="G20" s="193">
        <v>25467.913521981529</v>
      </c>
      <c r="H20" s="193">
        <v>6002.5062038006099</v>
      </c>
      <c r="I20" s="193">
        <v>6057.2490603792712</v>
      </c>
      <c r="J20" s="193">
        <v>18657.710083397509</v>
      </c>
      <c r="K20" s="193">
        <v>0</v>
      </c>
      <c r="L20" s="193">
        <v>9369.6720838845995</v>
      </c>
      <c r="M20" s="193">
        <v>1204.3428447305541</v>
      </c>
      <c r="N20" s="193">
        <v>16024.290561666106</v>
      </c>
      <c r="O20" s="193">
        <v>118.12932209079599</v>
      </c>
      <c r="P20" s="193">
        <v>2307.8435852372586</v>
      </c>
      <c r="Q20" s="194">
        <v>21627.269952541748</v>
      </c>
      <c r="R20" s="143">
        <f>SUM(C20:Q20)</f>
        <v>145907</v>
      </c>
      <c r="S20" s="123"/>
      <c r="T20" s="123"/>
      <c r="U20" s="124"/>
      <c r="V20" s="125"/>
      <c r="W20" s="125"/>
      <c r="X20" s="125"/>
      <c r="Y20" s="125"/>
    </row>
    <row r="21" spans="2:32" s="21" customFormat="1" ht="30.75" customHeight="1">
      <c r="B21" s="106" t="s">
        <v>50</v>
      </c>
      <c r="C21" s="107">
        <f>C13+C14+C17+C18+C19+C20</f>
        <v>2962229.524552952</v>
      </c>
      <c r="D21" s="107">
        <f t="shared" ref="D21:Q21" si="0">D13+D14+D17+D18+D19+D20</f>
        <v>545926.47418735211</v>
      </c>
      <c r="E21" s="107">
        <f t="shared" si="0"/>
        <v>222752.73159952916</v>
      </c>
      <c r="F21" s="107">
        <f t="shared" si="0"/>
        <v>262272.41397610394</v>
      </c>
      <c r="G21" s="107">
        <f t="shared" si="0"/>
        <v>1664526.6264235205</v>
      </c>
      <c r="H21" s="107">
        <f t="shared" si="0"/>
        <v>86503.041273838433</v>
      </c>
      <c r="I21" s="107">
        <f t="shared" si="0"/>
        <v>294426.40102884016</v>
      </c>
      <c r="J21" s="107">
        <f t="shared" si="0"/>
        <v>1181227.6824829073</v>
      </c>
      <c r="K21" s="107">
        <f t="shared" si="0"/>
        <v>34135078.425760105</v>
      </c>
      <c r="L21" s="107">
        <f t="shared" si="0"/>
        <v>533110.35653825558</v>
      </c>
      <c r="M21" s="107">
        <f t="shared" si="0"/>
        <v>220845.70450084566</v>
      </c>
      <c r="N21" s="107">
        <f t="shared" si="0"/>
        <v>1229937.95642915</v>
      </c>
      <c r="O21" s="107">
        <f t="shared" si="0"/>
        <v>113745.81069547831</v>
      </c>
      <c r="P21" s="107">
        <f t="shared" si="0"/>
        <v>154482.9418675692</v>
      </c>
      <c r="Q21" s="107">
        <f t="shared" si="0"/>
        <v>12069907.508683557</v>
      </c>
      <c r="R21" s="107">
        <f>R13+R14+R17+R18+R19+R20</f>
        <v>55676973.600000001</v>
      </c>
      <c r="S21" s="173"/>
      <c r="T21" s="18"/>
      <c r="U21" s="19"/>
      <c r="V21" s="20"/>
      <c r="W21" s="20"/>
      <c r="X21" s="20"/>
      <c r="Y21" s="20"/>
    </row>
    <row r="22" spans="2:32" s="28" customFormat="1" ht="29.25" customHeight="1">
      <c r="B22" s="22" t="s">
        <v>57</v>
      </c>
      <c r="C22" s="23">
        <v>2193</v>
      </c>
      <c r="D22" s="23">
        <v>838</v>
      </c>
      <c r="E22" s="23">
        <v>510</v>
      </c>
      <c r="F22" s="23">
        <v>618</v>
      </c>
      <c r="G22" s="23">
        <v>2225</v>
      </c>
      <c r="H22" s="23">
        <v>407</v>
      </c>
      <c r="I22" s="23">
        <v>756</v>
      </c>
      <c r="J22" s="23">
        <v>837</v>
      </c>
      <c r="K22" s="23">
        <v>10445</v>
      </c>
      <c r="L22" s="23">
        <v>267</v>
      </c>
      <c r="M22" s="23">
        <v>403</v>
      </c>
      <c r="N22" s="23">
        <v>1138</v>
      </c>
      <c r="O22" s="23">
        <v>360</v>
      </c>
      <c r="P22" s="23">
        <v>342</v>
      </c>
      <c r="Q22" s="23">
        <v>4021</v>
      </c>
      <c r="R22" s="114">
        <f>SUM(C22:Q22)</f>
        <v>25360</v>
      </c>
      <c r="S22" s="25"/>
      <c r="T22" s="25"/>
      <c r="U22" s="26"/>
      <c r="V22" s="27"/>
      <c r="W22" s="27"/>
      <c r="X22" s="27"/>
    </row>
    <row r="23" spans="2:32" ht="24" customHeight="1">
      <c r="B23" s="29" t="s">
        <v>18</v>
      </c>
      <c r="C23" s="30">
        <f t="shared" ref="C23:R23" si="1">C21/C22</f>
        <v>1350.7658570692895</v>
      </c>
      <c r="D23" s="30">
        <f t="shared" si="1"/>
        <v>651.46357301593332</v>
      </c>
      <c r="E23" s="30">
        <f t="shared" si="1"/>
        <v>436.7700619598611</v>
      </c>
      <c r="F23" s="30">
        <f t="shared" si="1"/>
        <v>424.38901937880894</v>
      </c>
      <c r="G23" s="30">
        <f t="shared" si="1"/>
        <v>748.10185457236878</v>
      </c>
      <c r="H23" s="30">
        <f t="shared" si="1"/>
        <v>212.53818494800598</v>
      </c>
      <c r="I23" s="30">
        <f t="shared" si="1"/>
        <v>389.45291141380972</v>
      </c>
      <c r="J23" s="30">
        <f t="shared" si="1"/>
        <v>1411.2636588804151</v>
      </c>
      <c r="K23" s="30">
        <f t="shared" si="1"/>
        <v>3268.0783557453428</v>
      </c>
      <c r="L23" s="30">
        <f t="shared" si="1"/>
        <v>1996.6680020159386</v>
      </c>
      <c r="M23" s="30">
        <f t="shared" si="1"/>
        <v>548.00422953063435</v>
      </c>
      <c r="N23" s="30">
        <f t="shared" si="1"/>
        <v>1080.7890654034709</v>
      </c>
      <c r="O23" s="30">
        <f t="shared" si="1"/>
        <v>315.96058526521756</v>
      </c>
      <c r="P23" s="30">
        <f t="shared" si="1"/>
        <v>451.70450838470526</v>
      </c>
      <c r="Q23" s="30">
        <f t="shared" si="1"/>
        <v>3001.7178584142143</v>
      </c>
      <c r="R23" s="115">
        <f t="shared" si="1"/>
        <v>2195.4642586750788</v>
      </c>
      <c r="S23" s="32"/>
      <c r="T23" s="32"/>
      <c r="U23" s="33"/>
      <c r="V23" s="34"/>
      <c r="W23" s="34"/>
      <c r="X23" s="34"/>
    </row>
    <row r="24" spans="2:32" ht="27.75" customHeight="1">
      <c r="B24" s="29" t="s">
        <v>19</v>
      </c>
      <c r="C24" s="35">
        <f>(C21/C22)/(R21/R22)</f>
        <v>0.61525294785916995</v>
      </c>
      <c r="D24" s="35">
        <f>(D21/D22)/(R21/R22)</f>
        <v>0.29673157758855034</v>
      </c>
      <c r="E24" s="35">
        <f>(E21/E22)/(R21/R22)</f>
        <v>0.19894200519731695</v>
      </c>
      <c r="F24" s="35">
        <f>(F21/F22)/(R21/R22)</f>
        <v>0.19330263187018115</v>
      </c>
      <c r="G24" s="35">
        <f>(G21/G22)/(R21/R22)</f>
        <v>0.34074881957943332</v>
      </c>
      <c r="H24" s="35">
        <f>(H21/H22)/(R21/R22)</f>
        <v>9.6807854697788964E-2</v>
      </c>
      <c r="I24" s="35">
        <f>(I21/I22)/(R21/R22)</f>
        <v>0.17738977524910252</v>
      </c>
      <c r="J24" s="35">
        <f>(J21/J22)/(R21/R22)</f>
        <v>0.64280876051796265</v>
      </c>
      <c r="K24" s="35">
        <f>(K21/K22)/(R21/R22)</f>
        <v>1.4885591249467967</v>
      </c>
      <c r="L24" s="35">
        <f>(L21/L22)/(R21/R22)</f>
        <v>0.90945138101263834</v>
      </c>
      <c r="M24" s="35">
        <f>(M21/M22)/(R21/R22)</f>
        <v>0.24960744742952207</v>
      </c>
      <c r="N24" s="35">
        <f>(N21/N22)/(R21/R22)</f>
        <v>0.4922826965334916</v>
      </c>
      <c r="O24" s="35">
        <f>(O21/O22)/(R21/R22)</f>
        <v>0.14391515781536512</v>
      </c>
      <c r="P24" s="35">
        <f>(P21/P22)/(R21/R22)</f>
        <v>0.20574441446717079</v>
      </c>
      <c r="Q24" s="35">
        <f>(Q21/Q22)/(R21/R22)</f>
        <v>1.3672360397366223</v>
      </c>
      <c r="R24" s="116">
        <f>R23/$R$23</f>
        <v>1</v>
      </c>
      <c r="S24" s="32"/>
      <c r="T24" s="32"/>
      <c r="U24" s="33"/>
      <c r="V24" s="34"/>
      <c r="W24" s="34"/>
      <c r="X24" s="34"/>
    </row>
    <row r="25" spans="2:32" ht="24" customHeight="1">
      <c r="B25" s="37" t="s">
        <v>20</v>
      </c>
      <c r="C25" s="38">
        <v>0.97399999999999998</v>
      </c>
      <c r="D25" s="38">
        <v>0.99399999999999999</v>
      </c>
      <c r="E25" s="38">
        <v>0.997</v>
      </c>
      <c r="F25" s="38">
        <v>1.002</v>
      </c>
      <c r="G25" s="38">
        <v>0.97799999999999998</v>
      </c>
      <c r="H25" s="38">
        <v>1.0109999999999999</v>
      </c>
      <c r="I25" s="38">
        <v>0.98099999999999998</v>
      </c>
      <c r="J25" s="38">
        <v>0.995</v>
      </c>
      <c r="K25" s="38">
        <v>1.0269999999999999</v>
      </c>
      <c r="L25" s="38">
        <v>1.0349999999999999</v>
      </c>
      <c r="M25" s="38">
        <v>1.0089999999999999</v>
      </c>
      <c r="N25" s="38">
        <v>1.01</v>
      </c>
      <c r="O25" s="38">
        <v>1.018</v>
      </c>
      <c r="P25" s="38">
        <v>1.0109999999999999</v>
      </c>
      <c r="Q25" s="38">
        <v>0.98699999999999999</v>
      </c>
      <c r="R25" s="117">
        <v>1</v>
      </c>
      <c r="S25" s="40"/>
      <c r="T25" s="40"/>
      <c r="U25" s="34"/>
      <c r="V25" s="34"/>
      <c r="W25" s="34"/>
      <c r="X25" s="34"/>
    </row>
    <row r="26" spans="2:32" s="44" customFormat="1" ht="30.75" customHeight="1">
      <c r="B26" s="41" t="s">
        <v>21</v>
      </c>
      <c r="C26" s="63">
        <f t="shared" ref="C26:R26" si="2">C24/C25</f>
        <v>0.6316765378430903</v>
      </c>
      <c r="D26" s="63">
        <f t="shared" si="2"/>
        <v>0.29852271387178103</v>
      </c>
      <c r="E26" s="63">
        <f t="shared" si="2"/>
        <v>0.19954062707855261</v>
      </c>
      <c r="F26" s="63">
        <f t="shared" si="2"/>
        <v>0.19291679827363389</v>
      </c>
      <c r="G26" s="63">
        <f t="shared" si="2"/>
        <v>0.34841392595034082</v>
      </c>
      <c r="H26" s="63">
        <f t="shared" si="2"/>
        <v>9.5754554597219557E-2</v>
      </c>
      <c r="I26" s="63">
        <f t="shared" si="2"/>
        <v>0.18082545896952346</v>
      </c>
      <c r="J26" s="63">
        <f t="shared" si="2"/>
        <v>0.64603895529443478</v>
      </c>
      <c r="K26" s="63">
        <f t="shared" si="2"/>
        <v>1.4494246591497535</v>
      </c>
      <c r="L26" s="63">
        <f t="shared" si="2"/>
        <v>0.87869698648564099</v>
      </c>
      <c r="M26" s="63">
        <f t="shared" si="2"/>
        <v>0.24738101826513587</v>
      </c>
      <c r="N26" s="63">
        <f t="shared" si="2"/>
        <v>0.48740861042919958</v>
      </c>
      <c r="O26" s="63">
        <f t="shared" si="2"/>
        <v>0.14137048901312879</v>
      </c>
      <c r="P26" s="63">
        <f t="shared" si="2"/>
        <v>0.20350585011589595</v>
      </c>
      <c r="Q26" s="63">
        <f t="shared" si="2"/>
        <v>1.3852442145254533</v>
      </c>
      <c r="R26" s="63">
        <f t="shared" si="2"/>
        <v>1</v>
      </c>
      <c r="S26" s="42"/>
      <c r="T26" s="42"/>
      <c r="U26" s="43"/>
      <c r="V26" s="43"/>
      <c r="W26" s="43"/>
      <c r="X26" s="43"/>
    </row>
    <row r="27" spans="2:32" s="44" customFormat="1" ht="30.75" customHeight="1">
      <c r="B27" s="65" t="s">
        <v>30</v>
      </c>
      <c r="C27" s="144">
        <f t="shared" ref="C27:Q27" si="3">(C37/C22)/($R$21/$R$22)/C25+C26</f>
        <v>1</v>
      </c>
      <c r="D27" s="67">
        <f t="shared" si="3"/>
        <v>1.0000000000000002</v>
      </c>
      <c r="E27" s="67">
        <f t="shared" si="3"/>
        <v>1.0000000000000002</v>
      </c>
      <c r="F27" s="67">
        <f t="shared" si="3"/>
        <v>1</v>
      </c>
      <c r="G27" s="67">
        <f t="shared" si="3"/>
        <v>1</v>
      </c>
      <c r="H27" s="67">
        <f t="shared" si="3"/>
        <v>0.99999999999999989</v>
      </c>
      <c r="I27" s="67">
        <f t="shared" si="3"/>
        <v>1</v>
      </c>
      <c r="J27" s="67">
        <f t="shared" si="3"/>
        <v>1</v>
      </c>
      <c r="K27" s="144">
        <f t="shared" si="3"/>
        <v>1.4494246591497535</v>
      </c>
      <c r="L27" s="67">
        <f t="shared" si="3"/>
        <v>1</v>
      </c>
      <c r="M27" s="67">
        <f t="shared" si="3"/>
        <v>0.99999999999999978</v>
      </c>
      <c r="N27" s="67">
        <f t="shared" si="3"/>
        <v>1</v>
      </c>
      <c r="O27" s="67">
        <f t="shared" si="3"/>
        <v>1</v>
      </c>
      <c r="P27" s="67">
        <f t="shared" si="3"/>
        <v>0.99999999999999989</v>
      </c>
      <c r="Q27" s="67">
        <f t="shared" si="3"/>
        <v>1.3852442145254533</v>
      </c>
      <c r="R27" s="64"/>
      <c r="S27" s="42"/>
      <c r="T27" s="42"/>
      <c r="U27" s="43"/>
      <c r="V27" s="43"/>
      <c r="W27" s="43"/>
      <c r="X27" s="43"/>
    </row>
    <row r="28" spans="2:32" ht="24" customHeight="1">
      <c r="B28" s="181" t="s">
        <v>32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R28" s="73">
        <v>1</v>
      </c>
      <c r="S28" s="48"/>
      <c r="T28" s="49"/>
    </row>
    <row r="29" spans="2:32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3" t="e">
        <f>(P29+#REF!+O29+I29+H29)/5</f>
        <v>#REF!</v>
      </c>
      <c r="S29" s="48"/>
      <c r="T29" s="49"/>
    </row>
    <row r="30" spans="2:32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3">
        <f>(Q30+N30+K30+J30+C30)/5</f>
        <v>0</v>
      </c>
      <c r="S30" s="48"/>
      <c r="T30" s="49"/>
    </row>
    <row r="31" spans="2:32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3" t="e">
        <f>(R29+R30)/2</f>
        <v>#REF!</v>
      </c>
      <c r="S31" s="48"/>
      <c r="T31" s="49"/>
    </row>
    <row r="32" spans="2:32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2">
        <f>1/0.939</f>
        <v>1.0649627263045793</v>
      </c>
      <c r="S32" s="48"/>
      <c r="T32" s="49"/>
    </row>
    <row r="33" spans="2:26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2">
        <v>1</v>
      </c>
      <c r="S33" s="48"/>
      <c r="T33" s="49"/>
    </row>
    <row r="34" spans="2:26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8"/>
      <c r="T34" s="49"/>
    </row>
    <row r="35" spans="2:26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66">
        <v>1</v>
      </c>
      <c r="S35" s="52"/>
      <c r="T35" s="53"/>
      <c r="U35" s="34"/>
      <c r="V35" s="34"/>
      <c r="W35" s="34"/>
      <c r="X35" s="34"/>
      <c r="Y35" s="34"/>
      <c r="Z35" s="34"/>
    </row>
    <row r="36" spans="2:26" ht="42.75" customHeight="1">
      <c r="B36" s="54" t="s">
        <v>24</v>
      </c>
      <c r="C36" s="55">
        <f t="shared" ref="C36:I36" si="4">($R$21/$R$22)*($R$35-C26)*C25*C22</f>
        <v>1727242.6136203604</v>
      </c>
      <c r="D36" s="55">
        <f t="shared" si="4"/>
        <v>1282833.7802897459</v>
      </c>
      <c r="E36" s="55">
        <f t="shared" si="4"/>
        <v>893574.98000898818</v>
      </c>
      <c r="F36" s="55">
        <f t="shared" si="4"/>
        <v>1097238.0917088171</v>
      </c>
      <c r="G36" s="55">
        <f t="shared" si="4"/>
        <v>3112913.3736663852</v>
      </c>
      <c r="H36" s="55">
        <f t="shared" si="4"/>
        <v>816880.00549300679</v>
      </c>
      <c r="I36" s="55">
        <f t="shared" si="4"/>
        <v>1333808.9299179104</v>
      </c>
      <c r="J36" s="55">
        <f>($R$21/$R$22)*($R$35-J26)*J25*J22</f>
        <v>647187.88410557841</v>
      </c>
      <c r="K36" s="55"/>
      <c r="L36" s="55">
        <f t="shared" ref="L36:P36" si="5">($R$21/$R$22)*($R$35-L26)*L25*L22</f>
        <v>73595.214025308989</v>
      </c>
      <c r="M36" s="55">
        <f t="shared" si="5"/>
        <v>671889.34061142546</v>
      </c>
      <c r="N36" s="55">
        <f t="shared" si="5"/>
        <v>1293484.7532068123</v>
      </c>
      <c r="O36" s="55">
        <f t="shared" si="5"/>
        <v>690847.93082376453</v>
      </c>
      <c r="P36" s="55">
        <f t="shared" si="5"/>
        <v>604625.1711404433</v>
      </c>
      <c r="Q36" s="55"/>
      <c r="R36" s="58">
        <f>SUM(C36:Q36)</f>
        <v>14246122.068618547</v>
      </c>
      <c r="S36" s="68"/>
      <c r="T36" s="40"/>
      <c r="U36" s="34"/>
      <c r="V36" s="34"/>
      <c r="W36" s="34"/>
      <c r="X36" s="34"/>
      <c r="Y36" s="34"/>
      <c r="Z36" s="34"/>
    </row>
    <row r="37" spans="2:26" ht="50.25" customHeight="1">
      <c r="B37" s="56" t="s">
        <v>25</v>
      </c>
      <c r="C37" s="57">
        <f t="shared" ref="C37:Q37" si="6">C36</f>
        <v>1727242.6136203604</v>
      </c>
      <c r="D37" s="57">
        <f t="shared" si="6"/>
        <v>1282833.7802897459</v>
      </c>
      <c r="E37" s="57">
        <f t="shared" si="6"/>
        <v>893574.98000898818</v>
      </c>
      <c r="F37" s="57">
        <f t="shared" si="6"/>
        <v>1097238.0917088171</v>
      </c>
      <c r="G37" s="57">
        <f t="shared" si="6"/>
        <v>3112913.3736663852</v>
      </c>
      <c r="H37" s="57">
        <f t="shared" si="6"/>
        <v>816880.00549300679</v>
      </c>
      <c r="I37" s="57">
        <f t="shared" si="6"/>
        <v>1333808.9299179104</v>
      </c>
      <c r="J37" s="57">
        <f t="shared" si="6"/>
        <v>647187.88410557841</v>
      </c>
      <c r="K37" s="57">
        <f t="shared" si="6"/>
        <v>0</v>
      </c>
      <c r="L37" s="57">
        <f t="shared" si="6"/>
        <v>73595.214025308989</v>
      </c>
      <c r="M37" s="57">
        <f t="shared" si="6"/>
        <v>671889.34061142546</v>
      </c>
      <c r="N37" s="57">
        <f t="shared" si="6"/>
        <v>1293484.7532068123</v>
      </c>
      <c r="O37" s="57">
        <f t="shared" si="6"/>
        <v>690847.93082376453</v>
      </c>
      <c r="P37" s="57">
        <f t="shared" si="6"/>
        <v>604625.1711404433</v>
      </c>
      <c r="Q37" s="57">
        <f t="shared" si="6"/>
        <v>0</v>
      </c>
      <c r="R37" s="58">
        <f>SUM(C37:Q37)</f>
        <v>14246122.068618547</v>
      </c>
      <c r="S37" s="49"/>
      <c r="T37" s="59"/>
    </row>
    <row r="38" spans="2:26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>
        <v>0</v>
      </c>
    </row>
    <row r="39" spans="2:26" ht="69" customHeight="1">
      <c r="B39" s="139" t="s">
        <v>28</v>
      </c>
      <c r="C39" s="61">
        <f t="shared" ref="C39:I39" si="7">C37-C38</f>
        <v>1727242.6136203604</v>
      </c>
      <c r="D39" s="138">
        <f t="shared" si="7"/>
        <v>1282833.7802897459</v>
      </c>
      <c r="E39" s="138">
        <f t="shared" si="7"/>
        <v>893574.98000898818</v>
      </c>
      <c r="F39" s="138">
        <f t="shared" si="7"/>
        <v>1097238.0917088171</v>
      </c>
      <c r="G39" s="138">
        <f t="shared" si="7"/>
        <v>3112913.3736663852</v>
      </c>
      <c r="H39" s="138">
        <f t="shared" si="7"/>
        <v>816880.00549300679</v>
      </c>
      <c r="I39" s="138">
        <f t="shared" si="7"/>
        <v>1333808.9299179104</v>
      </c>
      <c r="J39" s="138">
        <f>J37/$R$37*$R$39</f>
        <v>647187.88410557841</v>
      </c>
      <c r="K39" s="138">
        <f>K37/$R$37*$R$39</f>
        <v>0</v>
      </c>
      <c r="L39" s="138">
        <f>L37/$R$37*$R$39</f>
        <v>73595.214025308989</v>
      </c>
      <c r="M39" s="138">
        <f>M37/$R$37*$R$39</f>
        <v>671889.34061142546</v>
      </c>
      <c r="N39" s="138">
        <f>N37/$R$37*$R$39</f>
        <v>1293484.7532068123</v>
      </c>
      <c r="O39" s="138">
        <f>O37-O38</f>
        <v>690847.93082376453</v>
      </c>
      <c r="P39" s="138">
        <f>P37-P38</f>
        <v>604625.1711404433</v>
      </c>
      <c r="Q39" s="138">
        <f>Q37/$R$37*$R$39</f>
        <v>0</v>
      </c>
      <c r="R39" s="138">
        <f>R37-R38</f>
        <v>14246122.068618547</v>
      </c>
    </row>
    <row r="42" spans="2:26" s="140" customFormat="1" ht="17.25" customHeight="1">
      <c r="B42" s="142" t="s">
        <v>29</v>
      </c>
      <c r="D42" s="141">
        <f>D38+D39-D37</f>
        <v>0</v>
      </c>
      <c r="E42" s="141">
        <f t="shared" ref="E42:Q42" si="8">E38+E39-E37</f>
        <v>0</v>
      </c>
      <c r="F42" s="141">
        <f t="shared" si="8"/>
        <v>0</v>
      </c>
      <c r="G42" s="141">
        <f t="shared" si="8"/>
        <v>0</v>
      </c>
      <c r="H42" s="141">
        <f t="shared" si="8"/>
        <v>0</v>
      </c>
      <c r="I42" s="141">
        <f t="shared" si="8"/>
        <v>0</v>
      </c>
      <c r="J42" s="141">
        <f t="shared" si="8"/>
        <v>0</v>
      </c>
      <c r="K42" s="141">
        <f t="shared" si="8"/>
        <v>0</v>
      </c>
      <c r="L42" s="141">
        <f t="shared" si="8"/>
        <v>0</v>
      </c>
      <c r="M42" s="141">
        <f t="shared" si="8"/>
        <v>0</v>
      </c>
      <c r="N42" s="141">
        <f t="shared" si="8"/>
        <v>0</v>
      </c>
      <c r="O42" s="141">
        <f t="shared" si="8"/>
        <v>0</v>
      </c>
      <c r="P42" s="141">
        <f t="shared" si="8"/>
        <v>0</v>
      </c>
      <c r="Q42" s="141">
        <f t="shared" si="8"/>
        <v>0</v>
      </c>
      <c r="R42" s="141"/>
    </row>
    <row r="43" spans="2:26">
      <c r="D43" s="44"/>
    </row>
  </sheetData>
  <mergeCells count="2">
    <mergeCell ref="B3:C3"/>
    <mergeCell ref="B28:Q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Расч. дотации поселений =2901,9</vt:lpstr>
      <vt:lpstr>Расч. дотации поселений =2715,7</vt:lpstr>
      <vt:lpstr>28.10.2021</vt:lpstr>
      <vt:lpstr>на 2023год</vt:lpstr>
      <vt:lpstr>на 2024год </vt:lpstr>
      <vt:lpstr>Лист1</vt:lpstr>
      <vt:lpstr>'28.10.2021'!Область_печати</vt:lpstr>
      <vt:lpstr>'на 2023год'!Область_печати</vt:lpstr>
      <vt:lpstr>'на 2024год '!Область_печати</vt:lpstr>
      <vt:lpstr>'Расч. дотации поселений =2715,7'!Область_печати</vt:lpstr>
      <vt:lpstr>'Расч. дотации поселений =2901,9'!Область_печати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Ofps-Sve</dc:creator>
  <cp:lastModifiedBy>Bud-Vera</cp:lastModifiedBy>
  <cp:lastPrinted>2021-11-12T08:02:15Z</cp:lastPrinted>
  <dcterms:created xsi:type="dcterms:W3CDTF">2010-10-20T10:24:36Z</dcterms:created>
  <dcterms:modified xsi:type="dcterms:W3CDTF">2021-11-12T08:02:26Z</dcterms:modified>
</cp:coreProperties>
</file>